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EstaPastaDeTrabalho" defaultThemeVersion="166925"/>
  <mc:AlternateContent xmlns:mc="http://schemas.openxmlformats.org/markup-compatibility/2006">
    <mc:Choice Requires="x15">
      <x15ac:absPath xmlns:x15ac="http://schemas.microsoft.com/office/spreadsheetml/2010/11/ac" url="S:\CPL\2024\DILOG-DITEC 2024\LOGÍSTICA\PLANILHAS\DF\"/>
    </mc:Choice>
  </mc:AlternateContent>
  <xr:revisionPtr revIDLastSave="0" documentId="13_ncr:1_{8952CE47-6C82-4C74-A5C3-DBCB5304F8C8}" xr6:coauthVersionLast="47" xr6:coauthVersionMax="47" xr10:uidLastSave="{00000000-0000-0000-0000-000000000000}"/>
  <bookViews>
    <workbookView xWindow="28680" yWindow="-75" windowWidth="29040" windowHeight="15720" xr2:uid="{39283099-A684-4516-9E42-1156C950E10A}"/>
  </bookViews>
  <sheets>
    <sheet name="TEC. ED. DF" sheetId="107" r:id="rId1"/>
    <sheet name="TEC. CONT DF" sheetId="106"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26" i="107" l="1"/>
  <c r="I112" i="107"/>
  <c r="H137" i="107" s="1"/>
  <c r="I95" i="107"/>
  <c r="I94" i="107"/>
  <c r="I93" i="107"/>
  <c r="I92" i="107"/>
  <c r="I91" i="107"/>
  <c r="I90" i="107"/>
  <c r="I83" i="107"/>
  <c r="I82" i="107"/>
  <c r="I81" i="107"/>
  <c r="I80" i="107"/>
  <c r="I79" i="107"/>
  <c r="I78" i="107"/>
  <c r="H60" i="107"/>
  <c r="I62" i="107" s="1"/>
  <c r="I54" i="107"/>
  <c r="I64" i="107" s="1"/>
  <c r="H41" i="107"/>
  <c r="H46" i="107" s="1"/>
  <c r="H48" i="107" s="1"/>
  <c r="H33" i="107"/>
  <c r="I23" i="107"/>
  <c r="I24" i="107" s="1"/>
  <c r="H60" i="106"/>
  <c r="I62" i="106" s="1"/>
  <c r="I54" i="106"/>
  <c r="I84" i="107" l="1"/>
  <c r="I96" i="107"/>
  <c r="I64" i="106"/>
  <c r="I72" i="107"/>
  <c r="J79" i="107"/>
  <c r="J95" i="107"/>
  <c r="J91" i="107"/>
  <c r="J82" i="107"/>
  <c r="J78" i="107"/>
  <c r="H133" i="107"/>
  <c r="J92" i="107"/>
  <c r="I32" i="107"/>
  <c r="J83" i="107"/>
  <c r="J94" i="107"/>
  <c r="J90" i="107"/>
  <c r="J81" i="107"/>
  <c r="I31" i="107"/>
  <c r="J93" i="107"/>
  <c r="J80" i="107"/>
  <c r="I33" i="107" l="1"/>
  <c r="I43" i="107" s="1"/>
  <c r="J96" i="107"/>
  <c r="I101" i="107" s="1"/>
  <c r="I103" i="107" s="1"/>
  <c r="H136" i="107" s="1"/>
  <c r="J84" i="107"/>
  <c r="H135" i="107" s="1"/>
  <c r="I70" i="107" l="1"/>
  <c r="I42" i="107"/>
  <c r="I39" i="107"/>
  <c r="I44" i="107"/>
  <c r="I41" i="107"/>
  <c r="I40" i="107"/>
  <c r="I47" i="107"/>
  <c r="I45" i="107"/>
  <c r="I46" i="107" l="1"/>
  <c r="I48" i="107" s="1"/>
  <c r="I71" i="107" s="1"/>
  <c r="I73" i="107" s="1"/>
  <c r="H134" i="107" s="1"/>
  <c r="H138" i="107" s="1"/>
  <c r="G118" i="107" l="1"/>
  <c r="G119" i="107"/>
  <c r="G122" i="107"/>
  <c r="G121" i="107"/>
  <c r="G124" i="107"/>
  <c r="G126" i="107" l="1"/>
  <c r="H139" i="107" s="1"/>
  <c r="H140" i="107" l="1"/>
  <c r="H141" i="107" s="1"/>
  <c r="F126" i="106"/>
  <c r="H33" i="106" l="1"/>
  <c r="I95" i="106"/>
  <c r="I94" i="106"/>
  <c r="I93" i="106"/>
  <c r="I92" i="106"/>
  <c r="I91" i="106"/>
  <c r="I90" i="106"/>
  <c r="I83" i="106"/>
  <c r="I82" i="106"/>
  <c r="I81" i="106"/>
  <c r="I80" i="106"/>
  <c r="I79" i="106"/>
  <c r="I78" i="106"/>
  <c r="I84" i="106" l="1"/>
  <c r="I96" i="106"/>
  <c r="I72" i="106" l="1"/>
  <c r="I112" i="106"/>
  <c r="H137" i="106" s="1"/>
  <c r="H41" i="106"/>
  <c r="H46" i="106" s="1"/>
  <c r="H48" i="106" s="1"/>
  <c r="I23" i="106"/>
  <c r="I24" i="106" s="1"/>
  <c r="H133" i="106" l="1"/>
  <c r="I32" i="106"/>
  <c r="I31" i="106"/>
  <c r="J95" i="106"/>
  <c r="J91" i="106"/>
  <c r="J90" i="106"/>
  <c r="J83" i="106"/>
  <c r="J78" i="106"/>
  <c r="J82" i="106"/>
  <c r="J79" i="106"/>
  <c r="J93" i="106"/>
  <c r="J80" i="106"/>
  <c r="J92" i="106"/>
  <c r="J81" i="106"/>
  <c r="J94" i="106"/>
  <c r="J84" i="106" l="1"/>
  <c r="H135" i="106" s="1"/>
  <c r="J96" i="106"/>
  <c r="I101" i="106" s="1"/>
  <c r="I103" i="106" s="1"/>
  <c r="I33" i="106"/>
  <c r="I70" i="106" l="1"/>
  <c r="I41" i="106"/>
  <c r="I40" i="106"/>
  <c r="I39" i="106"/>
  <c r="I45" i="106"/>
  <c r="I44" i="106"/>
  <c r="I42" i="106"/>
  <c r="I47" i="106"/>
  <c r="I43" i="106"/>
  <c r="I46" i="106" l="1"/>
  <c r="I48" i="106" s="1"/>
  <c r="I71" i="106" s="1"/>
  <c r="I73" i="106" s="1"/>
  <c r="H134" i="106" s="1"/>
  <c r="H136" i="106"/>
  <c r="G122" i="106" l="1"/>
  <c r="G126" i="106" s="1"/>
  <c r="H139" i="106" s="1"/>
  <c r="H140" i="106" s="1"/>
  <c r="H141" i="106" s="1"/>
  <c r="G118" i="106"/>
  <c r="G121" i="106"/>
  <c r="H138" i="106"/>
  <c r="G119" i="106"/>
  <c r="G124" i="10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15305C95-A28C-4BC6-8583-B8B35AB50E57}">
      <text>
        <r>
          <rPr>
            <b/>
            <sz val="9"/>
            <color indexed="81"/>
            <rFont val="Segoe UI"/>
            <family val="2"/>
          </rPr>
          <t xml:space="preserve">=(5,5*2*22)-(i22/100)*6
</t>
        </r>
      </text>
    </comment>
    <comment ref="H57" authorId="0" shapeId="0" xr:uid="{F319754A-F824-4487-900C-2C941B1FF55F}">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4E1F0F4B-0B21-493C-9146-3939CBEC601F}">
      <text>
        <r>
          <rPr>
            <b/>
            <sz val="9"/>
            <color indexed="81"/>
            <rFont val="Segoe UI"/>
            <family val="2"/>
          </rPr>
          <t>De acordo com levantamento efetuado em diversos contratos, cerca de 5% do pessoal é demitido pelo
empregador</t>
        </r>
      </text>
    </comment>
    <comment ref="B79" authorId="0" shapeId="0" xr:uid="{B5790938-F3DC-4C94-915E-A8D82A91237F}">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CCA6D910-5E52-403E-957D-E71FFFBDBC50}">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774ED143-1573-41AE-8243-0FD478CC23FC}">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6026308B-DE3B-43D1-ACFA-7DA799C0FCAE}">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2B260070-8DE7-4B8F-83CA-60C2DFAE2A00}">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3B1D9867-4938-4BF3-ACC9-362778F97EF8}">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CB7005FD-9B72-4161-9907-C8111F1867E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8234A984-1143-418D-A341-B8DD7FE6BC91}">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9DB2C358-C493-4E9F-AB8B-876DF0E39EDD}">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26520270-6EDA-4AFB-B276-E1A14E3337F8}">
      <text>
        <r>
          <rPr>
            <b/>
            <sz val="9"/>
            <color indexed="81"/>
            <rFont val="Segoe UI"/>
            <family val="2"/>
          </rPr>
          <t>MODULOS DE 01 A 05</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E72B7227-E106-4E2A-B01F-3D4EB6A61B05}">
      <text>
        <r>
          <rPr>
            <b/>
            <sz val="9"/>
            <color indexed="81"/>
            <rFont val="Segoe UI"/>
            <family val="2"/>
          </rPr>
          <t xml:space="preserve">=(5,5*2*22)-(i22/100)*6
</t>
        </r>
      </text>
    </comment>
    <comment ref="H57" authorId="0" shapeId="0" xr:uid="{6A99A67C-A5DD-4BBD-BC66-8BB2A6D85F9E}">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A9393415-7AB8-48FF-8180-E10B65456131}">
      <text>
        <r>
          <rPr>
            <b/>
            <sz val="9"/>
            <color indexed="81"/>
            <rFont val="Segoe UI"/>
            <family val="2"/>
          </rPr>
          <t>De acordo com levantamento efetuado em diversos contratos, cerca de 5% do pessoal é demitido pelo
empregador</t>
        </r>
      </text>
    </comment>
    <comment ref="B79" authorId="0" shapeId="0" xr:uid="{1F4D943D-1BC7-41DA-815B-BDCF9E15F881}">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29167BF7-45C4-4D7A-B4FE-BF39CA5E9167}">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4970B97A-341D-4E00-A894-C8595C1CDEF3}">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B8D96781-781E-42FB-AEF2-8811718C6376}">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388BECC2-0668-4AFB-9FD2-97296368225C}">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990004A3-A7F3-45D9-8BBC-78C89B5C29B7}">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6F11933D-6F66-4E5A-B37C-9F8D979811D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2FB2C74F-895D-46BB-A88D-E92C5266BBA7}">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030C2B4F-0781-47ED-9E38-652E3AAADD69}">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1F0567FD-7906-438C-A6CB-13C612808D18}">
      <text>
        <r>
          <rPr>
            <b/>
            <sz val="9"/>
            <color indexed="81"/>
            <rFont val="Segoe UI"/>
            <family val="2"/>
          </rPr>
          <t>MODULOS DE 01 A 05</t>
        </r>
      </text>
    </comment>
  </commentList>
</comments>
</file>

<file path=xl/sharedStrings.xml><?xml version="1.0" encoding="utf-8"?>
<sst xmlns="http://schemas.openxmlformats.org/spreadsheetml/2006/main" count="378" uniqueCount="132">
  <si>
    <t>SERVIÇO PÚBLICO FEDERAL</t>
  </si>
  <si>
    <t>Total</t>
  </si>
  <si>
    <t>SEBRAE</t>
  </si>
  <si>
    <t>INCRA</t>
  </si>
  <si>
    <t>FGTS</t>
  </si>
  <si>
    <t>Custos Indiretos</t>
  </si>
  <si>
    <t>Tributos</t>
  </si>
  <si>
    <t>Lucro</t>
  </si>
  <si>
    <t>E</t>
  </si>
  <si>
    <t>PLANILHA ESTIMATIVA DE CUSTOS E FORMAÇÃO DE PREÇOS</t>
  </si>
  <si>
    <t>Módulo 1: Composição da Remuneração</t>
  </si>
  <si>
    <t>Composição da Remuneração</t>
  </si>
  <si>
    <t>Percentual
(R$)</t>
  </si>
  <si>
    <t>Valor
(R$)</t>
  </si>
  <si>
    <t>A</t>
  </si>
  <si>
    <t>B</t>
  </si>
  <si>
    <t>Nota1:  O Módulo 1 refere-se ao valor mensal devido ao empregado pela prestação do serviço no período de 12 meses.</t>
  </si>
  <si>
    <t>Módulo 2 – Encargos e Benefícios Anuais, Mensais e Diários</t>
  </si>
  <si>
    <t>Submódulo 2.1 – 13º (décimo terceiro) Salário e Adicional de Férias</t>
  </si>
  <si>
    <t>2.1</t>
  </si>
  <si>
    <t>13º (décimo terceiro) Salário e Adicional de Férias</t>
  </si>
  <si>
    <t>Valor (R$)</t>
  </si>
  <si>
    <t>Nota 1:  Como a planilha de custos e formação de preços é calculada mensalmente, provisiona-se proporcionalmente 1/12 (um doze avos) dos valores referentes à gratificação natalina e adicional de férias.
Nota 2:  O adicional de férias contido no Submódulo 2.1 corresponde a 1/3 (um terço) da remuneração que por sua vez é dividido por 12 (doze) conforme Nota 1 acima.</t>
  </si>
  <si>
    <t>2.2</t>
  </si>
  <si>
    <t>GPS, FGTS e outras contribuições</t>
  </si>
  <si>
    <t>Percentual (%)</t>
  </si>
  <si>
    <t>Valor
 (R$)</t>
  </si>
  <si>
    <t>INSS</t>
  </si>
  <si>
    <t>Salário Educação</t>
  </si>
  <si>
    <t>C</t>
  </si>
  <si>
    <t>RAT =</t>
  </si>
  <si>
    <t>FAP =</t>
  </si>
  <si>
    <t>D</t>
  </si>
  <si>
    <t>SESC ou SESI</t>
  </si>
  <si>
    <t>SENAC ou SENAI</t>
  </si>
  <si>
    <t>F</t>
  </si>
  <si>
    <t>G</t>
  </si>
  <si>
    <t>H</t>
  </si>
  <si>
    <t>Submódulo 2.3 – Benefícios Mensais e Diários</t>
  </si>
  <si>
    <t>2.3</t>
  </si>
  <si>
    <t>Benefícios Mensais e Diários</t>
  </si>
  <si>
    <t>A.1) Valor da passagem do transporte coletivo no município de prestação dos serviços:</t>
  </si>
  <si>
    <t>A.2) Quantidade de passagens por dia por empregado:</t>
  </si>
  <si>
    <t>A.3) Quantidade de dias do mês de recebimento de passagens</t>
  </si>
  <si>
    <t>B.2) Quantidade de dias do mês de recebimento de auxílio-alimentação</t>
  </si>
  <si>
    <t>B.3) Participação do empregado em percentual sobre o auxílio-alimentação</t>
  </si>
  <si>
    <t>Nota 1: o valor informado deverá ser o custo real do insumo (descontado o valor eventualmente pago pelo empregado).
Nota 2: Observar a previsão dos benefícios contidos em Acordos, Convenções e Dissídios Coletivos de Trabalho e atentar-se ao disposto no artigo 6º desta Instrução Normativa.</t>
  </si>
  <si>
    <t>Encargos e Benefícios Anuais, Mensais e Diários</t>
  </si>
  <si>
    <t>13º (décimo terceiro) Salárioe Adicional de Férias</t>
  </si>
  <si>
    <t>Módulo 3 - Provisão para Rescisão</t>
  </si>
  <si>
    <t>Provisão para Rescisão</t>
  </si>
  <si>
    <t>Valor  (R$)</t>
  </si>
  <si>
    <t>Módulo 4 - Custo de Reposição do Profissional Ausente</t>
  </si>
  <si>
    <t>Submódulo 4.1 – Substituto nas Ausências Legais</t>
  </si>
  <si>
    <t>4.1</t>
  </si>
  <si>
    <t>Substituto nas Ausências Legais</t>
  </si>
  <si>
    <t>4.2</t>
  </si>
  <si>
    <t>Substituto na Intrajornada</t>
  </si>
  <si>
    <t>Quadro-Resumo do Módulo 4 – Custo de Reposição do Profissional Ausente</t>
  </si>
  <si>
    <t>Custo de Reposição do Profissional Ausente</t>
  </si>
  <si>
    <t>Módulo 5 – Insumos Diversos</t>
  </si>
  <si>
    <t>Insumos diversos</t>
  </si>
  <si>
    <t>Uniformes</t>
  </si>
  <si>
    <t>Materiais</t>
  </si>
  <si>
    <t>Equipamentos</t>
  </si>
  <si>
    <t>Outros (especificar)</t>
  </si>
  <si>
    <t>0.00</t>
  </si>
  <si>
    <t>Mão de obra vinculada à execução contratual (valor por empregado)</t>
  </si>
  <si>
    <t>Módulo 1 - Composição da Remuneração</t>
  </si>
  <si>
    <t>Discriminação dos Serviços (dados referentes à contratação)</t>
  </si>
  <si>
    <t>Data da apresentação da proposta (dia/mês/ano)</t>
  </si>
  <si>
    <t>___/____/2024</t>
  </si>
  <si>
    <t>Ano Acordo, Convenção ou Sentença Normativa em Dissídio Coletivo</t>
  </si>
  <si>
    <t>Nº de meses de execução contratual</t>
  </si>
  <si>
    <t>Data base da categoria</t>
  </si>
  <si>
    <t>SESSÃO PÚBLICA: ____/____/2024  às       horas (Horário de Brasília/DF)</t>
  </si>
  <si>
    <r>
      <t xml:space="preserve">Adicional de Periculosidade </t>
    </r>
    <r>
      <rPr>
        <b/>
        <sz val="11"/>
        <color rgb="FFFF0000"/>
        <rFont val="Calibri"/>
        <family val="2"/>
        <scheme val="minor"/>
      </rPr>
      <t>(Laudo Local)</t>
    </r>
  </si>
  <si>
    <r>
      <t xml:space="preserve">RAT x FAP </t>
    </r>
    <r>
      <rPr>
        <b/>
        <sz val="8"/>
        <color rgb="FFFF0000"/>
        <rFont val="Calibri"/>
        <family val="2"/>
        <scheme val="minor"/>
      </rPr>
      <t>Cálculo do valor: % do SAT x FAP (Fator Acidentário de Prevenção de cada empresa)</t>
    </r>
  </si>
  <si>
    <r>
      <t xml:space="preserve">Submódulo 2.2 - Encargos Previdenciários (GPS), Fundo de Garantia por Tempo de Serviço (FGTS) e outras contribuições </t>
    </r>
    <r>
      <rPr>
        <b/>
        <sz val="11"/>
        <color rgb="FF0000FF"/>
        <rFont val="Calibri"/>
        <family val="2"/>
        <scheme val="minor"/>
      </rPr>
      <t>(Base de cálculo: Módulo 1 + Submódulo 2.1)</t>
    </r>
  </si>
  <si>
    <t>Nota 1: Os percentuais dos encargos previdenciários, do FGTS e demais contribuições são aqueles estabelecidos pela legislação vigente.
Nota 2: O SAT a depender do grau de risco do serviço irá variar entre 1%, para risco leve, de 2% para risco médio, e de 3% para risco grave.
Nota 3: Esses percentuais incidem sobre o Módulo 1, o Submódulo 2.1.</t>
  </si>
  <si>
    <t>Quadro Resumo do Módulo 2 – Encargos e Benefícios Anuais, Mensais e Diários</t>
  </si>
  <si>
    <t>LICITAÇÃO Nº: ___/2024</t>
  </si>
  <si>
    <t>Comprovar. Item 5.6.13-14. TR</t>
  </si>
  <si>
    <t>A.4) Participação do empregado em percentual do salário-base</t>
  </si>
  <si>
    <r>
      <t xml:space="preserve">Incidência do FGTS sobre o Aviso Prévio Indenizado. </t>
    </r>
    <r>
      <rPr>
        <b/>
        <sz val="11"/>
        <color rgb="FFFF0000"/>
        <rFont val="Calibri"/>
        <family val="2"/>
        <scheme val="minor"/>
      </rPr>
      <t>% FGTS sobre API. 8%*0,42% ≅ 0,03%</t>
    </r>
  </si>
  <si>
    <r>
      <t xml:space="preserve">Multa do FGTS e contribuição social sobre o Aviso Prévio Indenizado. </t>
    </r>
    <r>
      <rPr>
        <b/>
        <sz val="11"/>
        <color rgb="FFFF0000"/>
        <rFont val="Calibri"/>
        <family val="2"/>
        <scheme val="minor"/>
      </rPr>
      <t>= (((1+2/12+(1/3*1/12))*(0,08*0,4*0,9*100%))) = 3,44%</t>
    </r>
  </si>
  <si>
    <r>
      <t>Incidência de GPS, FGTS e outras contribuições sobre o Aviso Prévio Trabalhado</t>
    </r>
    <r>
      <rPr>
        <b/>
        <sz val="11"/>
        <color rgb="FFFF0000"/>
        <rFont val="Calibri"/>
        <family val="2"/>
        <scheme val="minor"/>
      </rPr>
      <t xml:space="preserve"> (36,80%*1,94%) = 0,71%</t>
    </r>
  </si>
  <si>
    <t>% sobre REM</t>
  </si>
  <si>
    <r>
      <t xml:space="preserve">Aviso Prévio trabalhado </t>
    </r>
    <r>
      <rPr>
        <b/>
        <sz val="11"/>
        <color rgb="FF0000FF"/>
        <rFont val="Calibri"/>
        <family val="2"/>
        <scheme val="minor"/>
      </rPr>
      <t xml:space="preserve">APT </t>
    </r>
    <r>
      <rPr>
        <b/>
        <sz val="11"/>
        <rFont val="Calibri"/>
        <family val="2"/>
        <scheme val="minor"/>
      </rPr>
      <t xml:space="preserve">= (07/30)/12*100 = 1,94%. </t>
    </r>
    <r>
      <rPr>
        <b/>
        <sz val="11"/>
        <color rgb="FFFF0000"/>
        <rFont val="Calibri"/>
        <family val="2"/>
        <scheme val="minor"/>
      </rPr>
      <t>NO SEGUNDO ANO o saldo percentual será de 0,194% (1,94/30x3) apenas referente aos 3 dias que serão acrescentados.</t>
    </r>
    <r>
      <rPr>
        <b/>
        <sz val="11"/>
        <rFont val="Calibri"/>
        <family val="2"/>
        <scheme val="minor"/>
      </rPr>
      <t xml:space="preserve"> Acórdão 1186/2017 - Plenário</t>
    </r>
  </si>
  <si>
    <t xml:space="preserve">% sobre REM </t>
  </si>
  <si>
    <r>
      <t xml:space="preserve">Substituto na cobertura de Ausência Legais. </t>
    </r>
    <r>
      <rPr>
        <b/>
        <sz val="11"/>
        <color rgb="FFFF0000"/>
        <rFont val="Calibri"/>
        <family val="2"/>
        <scheme val="minor"/>
      </rPr>
      <t>(1/30/12)*100% =</t>
    </r>
    <r>
      <rPr>
        <b/>
        <sz val="11"/>
        <rFont val="Calibri"/>
        <family val="2"/>
        <scheme val="minor"/>
      </rPr>
      <t xml:space="preserve"> 0,28%</t>
    </r>
  </si>
  <si>
    <r>
      <t xml:space="preserve">Substituto na cobertura de Licença-Paternidade. </t>
    </r>
    <r>
      <rPr>
        <b/>
        <sz val="11"/>
        <color rgb="FFFF0000"/>
        <rFont val="Calibri"/>
        <family val="2"/>
        <scheme val="minor"/>
      </rPr>
      <t xml:space="preserve">(5/30/12)*0,015*100% = </t>
    </r>
    <r>
      <rPr>
        <b/>
        <sz val="11"/>
        <rFont val="Calibri"/>
        <family val="2"/>
        <scheme val="minor"/>
      </rPr>
      <t>0,02%</t>
    </r>
  </si>
  <si>
    <r>
      <t xml:space="preserve">Substituto durante ausência por doença. </t>
    </r>
    <r>
      <rPr>
        <b/>
        <sz val="11"/>
        <color rgb="FFFF0000"/>
        <rFont val="Calibri"/>
        <family val="2"/>
        <scheme val="minor"/>
      </rPr>
      <t>(5/30/12)*100%</t>
    </r>
    <r>
      <rPr>
        <b/>
        <sz val="11"/>
        <rFont val="Calibri"/>
        <family val="2"/>
        <scheme val="minor"/>
      </rPr>
      <t xml:space="preserve"> = 1,39%</t>
    </r>
  </si>
  <si>
    <r>
      <t>Substituto na cobertura de Férias.(1/12)</t>
    </r>
    <r>
      <rPr>
        <b/>
        <sz val="11"/>
        <color rgb="FFFF0000"/>
        <rFont val="Calibri"/>
        <family val="2"/>
        <scheme val="minor"/>
      </rPr>
      <t xml:space="preserve"> 1 remuneração (Mód.1) dividada por 12</t>
    </r>
    <r>
      <rPr>
        <b/>
        <sz val="11"/>
        <rFont val="Calibri"/>
        <family val="2"/>
        <scheme val="minor"/>
      </rPr>
      <t xml:space="preserve"> = 8,33%</t>
    </r>
  </si>
  <si>
    <r>
      <t xml:space="preserve">Aviso Prévio Indenizado </t>
    </r>
    <r>
      <rPr>
        <b/>
        <sz val="11"/>
        <color rgb="FF0000FF"/>
        <rFont val="Calibri"/>
        <family val="2"/>
        <scheme val="minor"/>
      </rPr>
      <t>API</t>
    </r>
    <r>
      <rPr>
        <b/>
        <sz val="11"/>
        <rFont val="Calibri"/>
        <family val="2"/>
        <scheme val="minor"/>
      </rPr>
      <t xml:space="preserve">. </t>
    </r>
    <r>
      <rPr>
        <b/>
        <sz val="11"/>
        <color rgb="FFFF0000"/>
        <rFont val="Calibri"/>
        <family val="2"/>
        <scheme val="minor"/>
      </rPr>
      <t>% API (1/12*0,05*100%) = 0,42%</t>
    </r>
  </si>
  <si>
    <r>
      <t>Multa do FGTS sobre o Aviso Prévio Trabalhado e sobre o Aviso Prévio Indenizado.</t>
    </r>
    <r>
      <rPr>
        <b/>
        <sz val="11"/>
        <color rgb="FFFF0000"/>
        <rFont val="Calibri"/>
        <family val="2"/>
        <scheme val="minor"/>
      </rPr>
      <t xml:space="preserve"> (0,08*0,0194*0,4*100%)</t>
    </r>
    <r>
      <rPr>
        <b/>
        <sz val="11"/>
        <rFont val="Calibri"/>
        <family val="2"/>
        <scheme val="minor"/>
      </rPr>
      <t xml:space="preserve"> = 0,062%</t>
    </r>
  </si>
  <si>
    <r>
      <t xml:space="preserve">Substituto na cobertura de Afastamento Maternidade. % Custo Estimado (CEST) </t>
    </r>
    <r>
      <rPr>
        <b/>
        <sz val="11"/>
        <color rgb="FFFF0000"/>
        <rFont val="Calibri"/>
        <family val="2"/>
        <scheme val="minor"/>
      </rPr>
      <t>= 11,11% × 5,28% × 50% =</t>
    </r>
    <r>
      <rPr>
        <b/>
        <sz val="11"/>
        <rFont val="Calibri"/>
        <family val="2"/>
        <scheme val="minor"/>
      </rPr>
      <t xml:space="preserve"> 0,29%</t>
    </r>
  </si>
  <si>
    <r>
      <t xml:space="preserve">Substituto na cobertura de Ausência por acidente de trabalho. </t>
    </r>
    <r>
      <rPr>
        <b/>
        <sz val="11"/>
        <color rgb="FFFF0000"/>
        <rFont val="Calibri"/>
        <family val="2"/>
        <scheme val="minor"/>
      </rPr>
      <t xml:space="preserve">(1/12)*0,0178*100%/2 = </t>
    </r>
    <r>
      <rPr>
        <b/>
        <sz val="11"/>
        <rFont val="Calibri"/>
        <family val="2"/>
        <scheme val="minor"/>
      </rPr>
      <t>0,07%</t>
    </r>
  </si>
  <si>
    <t>TOTAL</t>
  </si>
  <si>
    <t>Módulo 6 - Custos Indiretos, Tributos e Lucro</t>
  </si>
  <si>
    <t>Custos Indiretos, Tributos e Lucro</t>
  </si>
  <si>
    <t>C.1. Tributos Federais (PIS)</t>
  </si>
  <si>
    <t>LUCRO REAL, COMPROVAR. 10.1.4. e 10.1.5. do TR</t>
  </si>
  <si>
    <t>C.2. Tributos Federais (COFINS)</t>
  </si>
  <si>
    <t>C.2. Tributos Estaduais (especificar)</t>
  </si>
  <si>
    <t xml:space="preserve">Total </t>
  </si>
  <si>
    <t>2. QUADRO-RESUMO DO CUSTO POR EMPREGADO</t>
  </si>
  <si>
    <t>Módulo 2 - Encargos e Benefícios Anuais, Mensais e Diários</t>
  </si>
  <si>
    <t>Módulo 5 - Insumos Diversos</t>
  </si>
  <si>
    <t>Subtotal (A + B +C+ D+E)</t>
  </si>
  <si>
    <t>Módulo 6 – Custos Indiretos, Tributos e Lucro</t>
  </si>
  <si>
    <t>Valor Total por Empregado  Mensal</t>
  </si>
  <si>
    <t>VALOR ANUAL</t>
  </si>
  <si>
    <t>CONTA=DEPÓSITO VINCULADA</t>
  </si>
  <si>
    <r>
      <rPr>
        <b/>
        <sz val="11"/>
        <rFont val="Calibri"/>
        <family val="2"/>
        <scheme val="minor"/>
      </rPr>
      <t>IN 05/2017-MPOG.</t>
    </r>
    <r>
      <rPr>
        <sz val="11"/>
        <rFont val="Calibri"/>
        <family val="2"/>
        <scheme val="minor"/>
      </rPr>
      <t xml:space="preserve"> O montante dos depósitos da Conta-Depósito Vinculada - bloqueada para movimentação será igual ao somatório dos valores das seguintes provisões: 
a) 13o (décimo terceiro) salário; 
b) férias e 1/3 (um terço) constitucional de férias; 
c) multa sobre o FGTS e contribuição social para as rescisões sem justa causa; e 
d) encargos sobre férias e 13o (décimo terceiro) salário.</t>
    </r>
  </si>
  <si>
    <r>
      <t>Técnico em Contabilidade (</t>
    </r>
    <r>
      <rPr>
        <b/>
        <sz val="11"/>
        <color rgb="FFFF0000"/>
        <rFont val="Calibri"/>
        <family val="2"/>
        <scheme val="minor"/>
      </rPr>
      <t>CBO 3511-05</t>
    </r>
    <r>
      <rPr>
        <b/>
        <sz val="11"/>
        <color theme="1"/>
        <rFont val="Calibri"/>
        <family val="2"/>
        <scheme val="minor"/>
      </rPr>
      <t>) - DITEC/PF - Brasília/DF</t>
    </r>
  </si>
  <si>
    <t>Nº PROCESSO: 08059.XXXXXX/2024-XX - DITEC/PF</t>
  </si>
  <si>
    <t>SESCON/DF</t>
  </si>
  <si>
    <r>
      <t xml:space="preserve">Salário-Base </t>
    </r>
    <r>
      <rPr>
        <b/>
        <sz val="11"/>
        <color rgb="FFFF0000"/>
        <rFont val="Calibri"/>
        <family val="2"/>
        <scheme val="minor"/>
      </rPr>
      <t>(CLÁUSULA 3 CCT-2023 SESCON/DF)</t>
    </r>
  </si>
  <si>
    <t>13º (décimo terceiro) Salário (item 14 do Anexo XII da IN 05/2017 MPDG) 8,33%</t>
  </si>
  <si>
    <t>Férias e Adicional de Férias (item 14 do Anexo XII da IN 05/2017 MPDG) 12,10%</t>
  </si>
  <si>
    <r>
      <t xml:space="preserve">B.1) Valor do auxílio-alimentação </t>
    </r>
    <r>
      <rPr>
        <b/>
        <sz val="11"/>
        <color rgb="FF0000FF"/>
        <rFont val="Calibri"/>
        <family val="2"/>
        <scheme val="minor"/>
      </rPr>
      <t>- (Cláusula 10a, CCT 2023 SESCON/DF) Desconto 5% p/ associados e 20% para os demais (R$ 28,00)</t>
    </r>
  </si>
  <si>
    <r>
      <t xml:space="preserve">C.3. Tributos Municipais (ISS) - </t>
    </r>
    <r>
      <rPr>
        <b/>
        <sz val="11"/>
        <color rgb="FFFF0000"/>
        <rFont val="Calibri"/>
        <family val="2"/>
        <scheme val="minor"/>
      </rPr>
      <t>Brasília/DF</t>
    </r>
  </si>
  <si>
    <r>
      <t xml:space="preserve">Salário-Base </t>
    </r>
    <r>
      <rPr>
        <b/>
        <sz val="11"/>
        <color rgb="FFFF0000"/>
        <rFont val="Calibri"/>
        <family val="2"/>
        <scheme val="minor"/>
      </rPr>
      <t>(CLÁUSULA 3 CCT-2023 SINTEC/DF)</t>
    </r>
  </si>
  <si>
    <t>SINTEC/DF</t>
  </si>
  <si>
    <r>
      <t xml:space="preserve">B.1) Valor do auxílio-alimentação </t>
    </r>
    <r>
      <rPr>
        <b/>
        <sz val="11"/>
        <color rgb="FF0000FF"/>
        <rFont val="Calibri"/>
        <family val="2"/>
        <scheme val="minor"/>
      </rPr>
      <t xml:space="preserve">- (Cláusula 5a, CCT 2023 SINTEC/DF) Desconto 10% </t>
    </r>
  </si>
  <si>
    <r>
      <t>Técnico em Edificações (</t>
    </r>
    <r>
      <rPr>
        <b/>
        <sz val="11"/>
        <color rgb="FFFF0000"/>
        <rFont val="Calibri"/>
        <family val="2"/>
        <scheme val="minor"/>
      </rPr>
      <t>CBO 3121</t>
    </r>
    <r>
      <rPr>
        <b/>
        <sz val="11"/>
        <color theme="1"/>
        <rFont val="Calibri"/>
        <family val="2"/>
        <scheme val="minor"/>
      </rPr>
      <t>) - DITEC/PF - Brasília/DF</t>
    </r>
  </si>
  <si>
    <t>MJSP - POLÍCIA FEDERAL - CPL/DILOG/DITEC/PF</t>
  </si>
  <si>
    <t>Outros Benefícios</t>
  </si>
  <si>
    <t>Outros benefícios</t>
  </si>
  <si>
    <r>
      <t xml:space="preserve">Transporte </t>
    </r>
    <r>
      <rPr>
        <b/>
        <sz val="11"/>
        <color rgb="FFFF0000"/>
        <rFont val="Calibri"/>
        <family val="2"/>
        <scheme val="minor"/>
      </rPr>
      <t>Cálculo do valor: [(2xVT x dias úteis) – (6%xSB)]</t>
    </r>
    <r>
      <rPr>
        <b/>
        <sz val="11"/>
        <rFont val="Calibri"/>
        <family val="2"/>
        <scheme val="minor"/>
      </rPr>
      <t xml:space="preserve"> </t>
    </r>
  </si>
  <si>
    <r>
      <t xml:space="preserve">Auxílio-Refeição/Alimentação </t>
    </r>
    <r>
      <rPr>
        <b/>
        <sz val="11"/>
        <color rgb="FFFF0000"/>
        <rFont val="Calibri"/>
        <family val="2"/>
        <scheme val="minor"/>
      </rPr>
      <t>Cálculo do valor = (dias úteis x VA)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</si>
</sst>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7" formatCode="&quot;R$&quot;\ #,##0.00;\-&quot;R$&quot;\ #,##0.00"/>
    <numFmt numFmtId="44" formatCode="_-&quot;R$&quot;\ * #,##0.00_-;\-&quot;R$&quot;\ * #,##0.00_-;_-&quot;R$&quot;\ * &quot;-&quot;??_-;_-@_-"/>
    <numFmt numFmtId="43" formatCode="_-* #,##0.00_-;\-* #,##0.00_-;_-* &quot;-&quot;??_-;_-@_-"/>
    <numFmt numFmtId="164" formatCode="0.0000"/>
    <numFmt numFmtId="165" formatCode="_(* #,##0.00_);_(* \(#,##0.00\);_(* \-??_);_(@_)"/>
    <numFmt numFmtId="166" formatCode="&quot;R$&quot;\ #,##0.00"/>
    <numFmt numFmtId="167" formatCode="0.000%"/>
    <numFmt numFmtId="168" formatCode="&quot;R$&quot;\ #,##0.0000"/>
    <numFmt numFmtId="169" formatCode="#,##0.00_ ;\-#,##0.00\ "/>
  </numFmts>
  <fonts count="33"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sz val="11"/>
      <color rgb="FF000000"/>
      <name val="Calibri"/>
      <family val="2"/>
      <scheme val="minor"/>
    </font>
    <font>
      <b/>
      <sz val="11"/>
      <color rgb="FF000000"/>
      <name val="Calibri"/>
      <family val="2"/>
      <scheme val="minor"/>
    </font>
    <font>
      <b/>
      <sz val="11"/>
      <color indexed="8"/>
      <name val="Calibri"/>
      <family val="2"/>
      <scheme val="minor"/>
    </font>
    <font>
      <b/>
      <sz val="11"/>
      <color rgb="FFFF0000"/>
      <name val="Calibri"/>
      <family val="2"/>
      <scheme val="minor"/>
    </font>
    <font>
      <sz val="11"/>
      <name val="Calibri"/>
      <family val="2"/>
      <scheme val="minor"/>
    </font>
    <font>
      <b/>
      <sz val="11"/>
      <color rgb="FF3333FF"/>
      <name val="Calibri"/>
      <family val="2"/>
      <scheme val="minor"/>
    </font>
    <font>
      <sz val="12"/>
      <color theme="1"/>
      <name val="Calibri"/>
      <family val="2"/>
      <scheme val="minor"/>
    </font>
    <font>
      <b/>
      <sz val="12"/>
      <name val="Calibri"/>
      <family val="2"/>
      <scheme val="minor"/>
    </font>
    <font>
      <b/>
      <sz val="11"/>
      <name val="Calibri"/>
      <family val="2"/>
      <scheme val="minor"/>
    </font>
    <font>
      <b/>
      <sz val="11"/>
      <color rgb="FF0000FF"/>
      <name val="Calibri"/>
      <family val="2"/>
      <scheme val="minor"/>
    </font>
    <font>
      <b/>
      <sz val="8"/>
      <color rgb="FFFF0000"/>
      <name val="Calibri"/>
      <family val="2"/>
      <scheme val="minor"/>
    </font>
    <font>
      <b/>
      <sz val="11"/>
      <color theme="0"/>
      <name val="Calibri"/>
      <family val="2"/>
      <scheme val="minor"/>
    </font>
    <font>
      <sz val="11"/>
      <color indexed="8"/>
      <name val="Calibri"/>
      <family val="2"/>
      <scheme val="minor"/>
    </font>
    <font>
      <sz val="11"/>
      <color rgb="FF009900"/>
      <name val="Calibri"/>
      <family val="2"/>
      <scheme val="minor"/>
    </font>
    <font>
      <b/>
      <sz val="11"/>
      <color rgb="FF006B6B"/>
      <name val="Calibri"/>
      <family val="2"/>
      <scheme val="minor"/>
    </font>
    <font>
      <b/>
      <strike/>
      <sz val="11"/>
      <color rgb="FF009900"/>
      <name val="Calibri"/>
      <family val="2"/>
      <scheme val="minor"/>
    </font>
    <font>
      <b/>
      <sz val="11"/>
      <color rgb="FF009900"/>
      <name val="Calibri"/>
      <family val="2"/>
      <scheme val="minor"/>
    </font>
    <font>
      <sz val="8"/>
      <color theme="1"/>
      <name val="Calibri"/>
      <family val="2"/>
      <scheme val="minor"/>
    </font>
    <font>
      <sz val="8"/>
      <name val="Calibri"/>
      <family val="2"/>
      <scheme val="minor"/>
    </font>
    <font>
      <b/>
      <sz val="8"/>
      <name val="Calibri"/>
      <family val="2"/>
      <scheme val="minor"/>
    </font>
    <font>
      <b/>
      <sz val="9"/>
      <color indexed="81"/>
      <name val="Segoe UI"/>
      <family val="2"/>
    </font>
    <font>
      <b/>
      <sz val="8"/>
      <color rgb="FF0000FF"/>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b/>
      <sz val="10"/>
      <color rgb="FFFF0000"/>
      <name val="Calibri"/>
      <family val="2"/>
      <scheme val="minor"/>
    </font>
    <font>
      <sz val="10"/>
      <name val="Calibri"/>
      <family val="2"/>
      <scheme val="minor"/>
    </font>
    <font>
      <b/>
      <sz val="10"/>
      <name val="Calibri"/>
      <family val="2"/>
      <scheme val="minor"/>
    </font>
    <font>
      <sz val="11"/>
      <color rgb="FFFF0000"/>
      <name val="Calibri"/>
      <family val="2"/>
      <scheme val="minor"/>
    </font>
  </fonts>
  <fills count="8">
    <fill>
      <patternFill patternType="none"/>
    </fill>
    <fill>
      <patternFill patternType="gray125"/>
    </fill>
    <fill>
      <patternFill patternType="solid">
        <fgColor theme="4" tint="-0.249977111117893"/>
        <bgColor indexed="64"/>
      </patternFill>
    </fill>
    <fill>
      <patternFill patternType="solid">
        <fgColor rgb="FFFFFF00"/>
        <bgColor indexed="64"/>
      </patternFill>
    </fill>
    <fill>
      <patternFill patternType="solid">
        <fgColor rgb="FFFFFFFF"/>
        <bgColor rgb="FFFFFFCC"/>
      </patternFill>
    </fill>
    <fill>
      <patternFill patternType="solid">
        <fgColor theme="8" tint="0.39997558519241921"/>
        <bgColor rgb="FFFFFFCC"/>
      </patternFill>
    </fill>
    <fill>
      <patternFill patternType="solid">
        <fgColor theme="8" tint="0.39997558519241921"/>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diagonal/>
    </border>
    <border>
      <left/>
      <right style="thin">
        <color theme="0"/>
      </right>
      <top/>
      <bottom style="thin">
        <color theme="0"/>
      </bottom>
      <diagonal/>
    </border>
    <border>
      <left style="medium">
        <color indexed="64"/>
      </left>
      <right/>
      <top style="thin">
        <color theme="0"/>
      </top>
      <bottom/>
      <diagonal/>
    </border>
    <border>
      <left/>
      <right/>
      <top style="thin">
        <color theme="0"/>
      </top>
      <bottom/>
      <diagonal/>
    </border>
    <border>
      <left/>
      <right/>
      <top/>
      <bottom style="thin">
        <color indexed="64"/>
      </bottom>
      <diagonal/>
    </border>
    <border>
      <left/>
      <right style="thin">
        <color theme="0"/>
      </right>
      <top/>
      <bottom style="thin">
        <color indexed="64"/>
      </bottom>
      <diagonal/>
    </border>
    <border>
      <left/>
      <right style="thin">
        <color theme="0"/>
      </right>
      <top/>
      <bottom/>
      <diagonal/>
    </border>
    <border>
      <left/>
      <right/>
      <top style="thin">
        <color indexed="64"/>
      </top>
      <bottom/>
      <diagonal/>
    </border>
    <border>
      <left/>
      <right style="thin">
        <color theme="0"/>
      </right>
      <top style="thin">
        <color indexed="64"/>
      </top>
      <bottom/>
      <diagonal/>
    </border>
  </borders>
  <cellStyleXfs count="5">
    <xf numFmtId="0" fontId="0" fillId="0" borderId="0"/>
    <xf numFmtId="165" fontId="2"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84">
    <xf numFmtId="0" fontId="0" fillId="0" borderId="0" xfId="0"/>
    <xf numFmtId="0" fontId="5" fillId="0" borderId="1" xfId="0" applyFont="1" applyBorder="1" applyAlignment="1">
      <alignment horizontal="center" vertical="center"/>
    </xf>
    <xf numFmtId="0" fontId="10" fillId="0" borderId="2" xfId="0" applyFont="1" applyBorder="1"/>
    <xf numFmtId="0" fontId="12" fillId="5"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xf>
    <xf numFmtId="0" fontId="12" fillId="5" borderId="1" xfId="0" applyFont="1" applyFill="1" applyBorder="1" applyAlignment="1">
      <alignment horizontal="center"/>
    </xf>
    <xf numFmtId="4" fontId="12" fillId="5" borderId="1" xfId="0" applyNumberFormat="1" applyFont="1" applyFill="1" applyBorder="1" applyAlignment="1">
      <alignment horizontal="center" vertical="center"/>
    </xf>
    <xf numFmtId="0" fontId="0" fillId="0" borderId="2" xfId="0" applyBorder="1" applyAlignment="1">
      <alignment horizontal="center" vertical="center"/>
    </xf>
    <xf numFmtId="0" fontId="0" fillId="0" borderId="2" xfId="0" applyBorder="1"/>
    <xf numFmtId="0" fontId="0" fillId="0" borderId="4" xfId="0" applyBorder="1"/>
    <xf numFmtId="0" fontId="0" fillId="5" borderId="1" xfId="0" applyFill="1" applyBorder="1" applyAlignment="1">
      <alignment horizontal="center" vertical="center"/>
    </xf>
    <xf numFmtId="0" fontId="8" fillId="0" borderId="2" xfId="0" applyFont="1" applyBorder="1"/>
    <xf numFmtId="0" fontId="8" fillId="4" borderId="2" xfId="0" applyFont="1" applyFill="1" applyBorder="1"/>
    <xf numFmtId="0" fontId="8" fillId="0" borderId="4" xfId="0" applyFont="1" applyBorder="1"/>
    <xf numFmtId="0" fontId="0" fillId="0" borderId="5" xfId="0" applyBorder="1"/>
    <xf numFmtId="0" fontId="8" fillId="0" borderId="5" xfId="0" applyFont="1" applyBorder="1"/>
    <xf numFmtId="0" fontId="8" fillId="4" borderId="5" xfId="0" applyFont="1" applyFill="1" applyBorder="1"/>
    <xf numFmtId="0" fontId="8" fillId="0" borderId="0" xfId="0" applyFont="1"/>
    <xf numFmtId="0" fontId="3" fillId="0" borderId="1" xfId="0" applyFont="1" applyBorder="1" applyAlignment="1">
      <alignment horizontal="center" vertical="center" wrapText="1"/>
    </xf>
    <xf numFmtId="0" fontId="8" fillId="0" borderId="4" xfId="0" applyFont="1" applyBorder="1" applyAlignment="1">
      <alignment horizontal="left"/>
    </xf>
    <xf numFmtId="0" fontId="8" fillId="0" borderId="2" xfId="0" applyFont="1" applyBorder="1" applyAlignment="1">
      <alignment horizontal="left"/>
    </xf>
    <xf numFmtId="10"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0" fontId="19" fillId="0" borderId="1" xfId="0" applyFont="1" applyBorder="1" applyAlignment="1">
      <alignment horizontal="center" vertical="center"/>
    </xf>
    <xf numFmtId="10" fontId="12" fillId="0" borderId="1" xfId="0" applyNumberFormat="1" applyFont="1" applyBorder="1" applyAlignment="1">
      <alignment horizontal="center" vertical="center" wrapText="1"/>
    </xf>
    <xf numFmtId="0" fontId="8" fillId="0" borderId="6" xfId="0" applyFont="1" applyBorder="1"/>
    <xf numFmtId="166" fontId="12" fillId="3" borderId="1" xfId="0" applyNumberFormat="1" applyFont="1" applyFill="1" applyBorder="1" applyAlignment="1">
      <alignment horizontal="center" vertical="center"/>
    </xf>
    <xf numFmtId="9"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166" fontId="0" fillId="0" borderId="0" xfId="0" applyNumberFormat="1" applyAlignment="1">
      <alignment vertical="center"/>
    </xf>
    <xf numFmtId="166" fontId="12" fillId="0" borderId="1" xfId="0" applyNumberFormat="1" applyFont="1" applyBorder="1" applyAlignment="1">
      <alignment horizontal="center" vertical="center"/>
    </xf>
    <xf numFmtId="166" fontId="12" fillId="5" borderId="1" xfId="0" applyNumberFormat="1" applyFont="1" applyFill="1" applyBorder="1" applyAlignment="1">
      <alignment horizontal="center" vertical="center"/>
    </xf>
    <xf numFmtId="166" fontId="12"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4" fontId="12" fillId="0" borderId="1" xfId="0" applyNumberFormat="1" applyFont="1" applyBorder="1" applyAlignment="1">
      <alignment horizontal="center" vertical="center" wrapText="1"/>
    </xf>
    <xf numFmtId="10" fontId="7" fillId="0" borderId="1" xfId="0" applyNumberFormat="1" applyFont="1" applyBorder="1" applyAlignment="1">
      <alignment horizontal="center" vertical="center" wrapText="1"/>
    </xf>
    <xf numFmtId="166" fontId="7" fillId="3" borderId="1" xfId="0" applyNumberFormat="1" applyFont="1" applyFill="1" applyBorder="1" applyAlignment="1">
      <alignment horizontal="center" vertical="center"/>
    </xf>
    <xf numFmtId="166" fontId="12" fillId="5" borderId="1" xfId="0" applyNumberFormat="1" applyFont="1" applyFill="1" applyBorder="1" applyAlignment="1">
      <alignment horizontal="center" vertical="center" wrapText="1"/>
    </xf>
    <xf numFmtId="0" fontId="25" fillId="0" borderId="4" xfId="0" applyFont="1" applyBorder="1" applyAlignment="1">
      <alignment vertical="center"/>
    </xf>
    <xf numFmtId="166" fontId="12" fillId="5" borderId="1" xfId="0" applyNumberFormat="1" applyFont="1" applyFill="1" applyBorder="1" applyAlignment="1">
      <alignment horizontal="center"/>
    </xf>
    <xf numFmtId="166" fontId="7" fillId="0" borderId="1" xfId="0" applyNumberFormat="1" applyFont="1" applyBorder="1" applyAlignment="1">
      <alignment horizontal="center" vertical="center"/>
    </xf>
    <xf numFmtId="9" fontId="12" fillId="3" borderId="1" xfId="0" applyNumberFormat="1" applyFont="1" applyFill="1" applyBorder="1" applyAlignment="1">
      <alignment horizontal="center" vertical="center"/>
    </xf>
    <xf numFmtId="0" fontId="0" fillId="0" borderId="0" xfId="0" applyAlignment="1">
      <alignment vertical="center"/>
    </xf>
    <xf numFmtId="166" fontId="0" fillId="0" borderId="4" xfId="0" applyNumberFormat="1" applyBorder="1"/>
    <xf numFmtId="0" fontId="0" fillId="0" borderId="6" xfId="0" applyBorder="1"/>
    <xf numFmtId="166" fontId="0" fillId="0" borderId="2" xfId="0" applyNumberFormat="1" applyBorder="1"/>
    <xf numFmtId="10" fontId="12" fillId="3" borderId="1" xfId="0" applyNumberFormat="1" applyFont="1" applyFill="1" applyBorder="1" applyAlignment="1">
      <alignment horizontal="center" vertical="center"/>
    </xf>
    <xf numFmtId="44" fontId="8" fillId="0" borderId="2" xfId="3" applyFont="1" applyBorder="1"/>
    <xf numFmtId="10" fontId="12" fillId="0" borderId="1" xfId="4" applyNumberFormat="1" applyFont="1" applyBorder="1" applyAlignment="1">
      <alignment horizontal="center" vertical="center"/>
    </xf>
    <xf numFmtId="10" fontId="0" fillId="0" borderId="2" xfId="4" applyNumberFormat="1" applyFont="1" applyBorder="1"/>
    <xf numFmtId="0" fontId="26" fillId="0" borderId="0" xfId="0" applyFont="1"/>
    <xf numFmtId="10" fontId="3" fillId="0" borderId="0" xfId="4" applyNumberFormat="1" applyFont="1" applyAlignment="1">
      <alignment horizontal="center" vertical="center"/>
    </xf>
    <xf numFmtId="10" fontId="12" fillId="5" borderId="1" xfId="0" applyNumberFormat="1" applyFont="1" applyFill="1" applyBorder="1" applyAlignment="1">
      <alignment horizontal="center" vertical="center"/>
    </xf>
    <xf numFmtId="168" fontId="26" fillId="0" borderId="0" xfId="0" applyNumberFormat="1" applyFont="1"/>
    <xf numFmtId="167" fontId="3" fillId="0" borderId="4" xfId="4" applyNumberFormat="1" applyFont="1" applyBorder="1" applyAlignment="1">
      <alignment horizontal="center" vertical="center"/>
    </xf>
    <xf numFmtId="10" fontId="12" fillId="0" borderId="1" xfId="4" applyNumberFormat="1" applyFont="1" applyBorder="1" applyAlignment="1">
      <alignment horizontal="center" vertical="center" wrapText="1"/>
    </xf>
    <xf numFmtId="164" fontId="0" fillId="0" borderId="2" xfId="0" applyNumberFormat="1" applyBorder="1"/>
    <xf numFmtId="2" fontId="0" fillId="0" borderId="2" xfId="4" applyNumberFormat="1" applyFont="1" applyBorder="1"/>
    <xf numFmtId="10" fontId="12" fillId="7" borderId="1" xfId="4" applyNumberFormat="1" applyFont="1" applyFill="1" applyBorder="1" applyAlignment="1">
      <alignment horizontal="center" vertical="center" wrapText="1"/>
    </xf>
    <xf numFmtId="10" fontId="12" fillId="5" borderId="1" xfId="4" applyNumberFormat="1" applyFont="1" applyFill="1" applyBorder="1" applyAlignment="1">
      <alignment horizontal="center" vertical="center"/>
    </xf>
    <xf numFmtId="2" fontId="0" fillId="0" borderId="0" xfId="0" applyNumberFormat="1" applyAlignment="1">
      <alignment vertical="center"/>
    </xf>
    <xf numFmtId="0" fontId="12" fillId="5" borderId="1" xfId="0" applyFont="1" applyFill="1" applyBorder="1" applyAlignment="1">
      <alignment vertical="center"/>
    </xf>
    <xf numFmtId="0" fontId="27" fillId="0" borderId="1" xfId="0" applyFont="1" applyBorder="1" applyAlignment="1">
      <alignment horizontal="center" vertical="center" wrapText="1"/>
    </xf>
    <xf numFmtId="10" fontId="7" fillId="5" borderId="1" xfId="0" applyNumberFormat="1" applyFont="1" applyFill="1" applyBorder="1" applyAlignment="1">
      <alignment horizontal="center" vertical="center"/>
    </xf>
    <xf numFmtId="10" fontId="9" fillId="0" borderId="1" xfId="4" applyNumberFormat="1" applyFont="1" applyBorder="1" applyAlignment="1">
      <alignment horizontal="center" vertical="center" wrapText="1"/>
    </xf>
    <xf numFmtId="0" fontId="9" fillId="0" borderId="0" xfId="0" applyFont="1"/>
    <xf numFmtId="10" fontId="7" fillId="0" borderId="1" xfId="4" applyNumberFormat="1" applyFont="1" applyBorder="1" applyAlignment="1">
      <alignment horizontal="center" vertical="center" wrapText="1"/>
    </xf>
    <xf numFmtId="0" fontId="3" fillId="0" borderId="0" xfId="0" applyFont="1"/>
    <xf numFmtId="10" fontId="3" fillId="0" borderId="1" xfId="4" applyNumberFormat="1" applyFont="1" applyBorder="1" applyAlignment="1">
      <alignment horizontal="center" vertical="center" wrapText="1"/>
    </xf>
    <xf numFmtId="0" fontId="30" fillId="0" borderId="0" xfId="0" applyFont="1"/>
    <xf numFmtId="7" fontId="0" fillId="0" borderId="1" xfId="0" applyNumberFormat="1" applyBorder="1" applyAlignment="1">
      <alignment horizontal="center" vertical="center" wrapText="1"/>
    </xf>
    <xf numFmtId="7" fontId="3" fillId="0" borderId="1" xfId="0" applyNumberFormat="1" applyFont="1" applyBorder="1" applyAlignment="1">
      <alignment horizontal="center" vertical="center" wrapText="1"/>
    </xf>
    <xf numFmtId="7" fontId="3" fillId="6" borderId="1" xfId="0" applyNumberFormat="1" applyFont="1" applyFill="1" applyBorder="1" applyAlignment="1">
      <alignment horizontal="center" vertical="center" wrapText="1"/>
    </xf>
    <xf numFmtId="7" fontId="27" fillId="3" borderId="1" xfId="0" applyNumberFormat="1" applyFont="1" applyFill="1" applyBorder="1" applyAlignment="1">
      <alignment horizontal="center" vertical="center" wrapText="1"/>
    </xf>
    <xf numFmtId="10" fontId="7" fillId="0" borderId="1" xfId="4" applyNumberFormat="1" applyFont="1" applyBorder="1" applyAlignment="1">
      <alignment horizontal="center" vertical="center"/>
    </xf>
    <xf numFmtId="3" fontId="7" fillId="0" borderId="1" xfId="0" applyNumberFormat="1" applyFont="1" applyBorder="1" applyAlignment="1">
      <alignment horizontal="center" vertical="center"/>
    </xf>
    <xf numFmtId="10" fontId="0" fillId="0" borderId="4" xfId="4" applyNumberFormat="1" applyFont="1" applyFill="1" applyBorder="1"/>
    <xf numFmtId="166" fontId="8" fillId="0" borderId="2" xfId="0" applyNumberFormat="1" applyFont="1" applyBorder="1"/>
    <xf numFmtId="44" fontId="0" fillId="0" borderId="4" xfId="3" applyFont="1" applyFill="1" applyBorder="1"/>
    <xf numFmtId="166" fontId="26" fillId="0" borderId="0" xfId="0" applyNumberFormat="1" applyFont="1"/>
    <xf numFmtId="0" fontId="0" fillId="0" borderId="11" xfId="0" applyBorder="1"/>
    <xf numFmtId="7" fontId="32"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0" fillId="0" borderId="1" xfId="0" applyBorder="1" applyAlignment="1">
      <alignment horizontal="center" vertical="center" wrapText="1"/>
    </xf>
    <xf numFmtId="0" fontId="29" fillId="3" borderId="1" xfId="0" applyFont="1" applyFill="1" applyBorder="1" applyAlignment="1">
      <alignment horizontal="center" vertical="center" wrapText="1"/>
    </xf>
    <xf numFmtId="0" fontId="31" fillId="0" borderId="1" xfId="0" applyFont="1" applyBorder="1" applyAlignment="1">
      <alignment horizontal="center"/>
    </xf>
    <xf numFmtId="0" fontId="8" fillId="0" borderId="1" xfId="0" applyFont="1" applyBorder="1" applyAlignment="1">
      <alignment horizontal="center" vertical="center" wrapText="1"/>
    </xf>
    <xf numFmtId="0" fontId="3" fillId="0" borderId="1" xfId="0" applyFont="1" applyBorder="1" applyAlignment="1">
      <alignment horizontal="left" vertical="center" wrapText="1"/>
    </xf>
    <xf numFmtId="169" fontId="3" fillId="0" borderId="1" xfId="0" applyNumberFormat="1" applyFont="1" applyBorder="1" applyAlignment="1">
      <alignment horizontal="center" vertical="center" wrapText="1"/>
    </xf>
    <xf numFmtId="169" fontId="3" fillId="3" borderId="1" xfId="0" applyNumberFormat="1" applyFont="1" applyFill="1" applyBorder="1" applyAlignment="1">
      <alignment horizontal="center" vertical="center" wrapText="1"/>
    </xf>
    <xf numFmtId="0" fontId="28" fillId="6" borderId="12" xfId="0" applyFont="1" applyFill="1" applyBorder="1" applyAlignment="1">
      <alignment horizontal="center" vertical="center"/>
    </xf>
    <xf numFmtId="0" fontId="28" fillId="6" borderId="13" xfId="0" applyFont="1" applyFill="1" applyBorder="1" applyAlignment="1">
      <alignment horizontal="center" vertical="center"/>
    </xf>
    <xf numFmtId="0" fontId="26" fillId="0" borderId="0" xfId="0" applyFont="1" applyAlignment="1">
      <alignment horizontal="center"/>
    </xf>
    <xf numFmtId="0" fontId="12" fillId="0" borderId="0" xfId="0" applyFont="1" applyAlignment="1">
      <alignment horizontal="center" vertical="center"/>
    </xf>
    <xf numFmtId="0" fontId="12" fillId="0" borderId="16" xfId="0" applyFont="1" applyBorder="1" applyAlignment="1">
      <alignment horizontal="center" vertical="center"/>
    </xf>
    <xf numFmtId="0" fontId="28" fillId="6" borderId="7" xfId="0" applyFont="1" applyFill="1" applyBorder="1" applyAlignment="1">
      <alignment horizontal="center" vertical="center"/>
    </xf>
    <xf numFmtId="0" fontId="28" fillId="6" borderId="8" xfId="0" applyFont="1" applyFill="1" applyBorder="1" applyAlignment="1">
      <alignment horizontal="center" vertical="center"/>
    </xf>
    <xf numFmtId="0" fontId="28" fillId="6" borderId="9" xfId="0" applyFont="1" applyFill="1" applyBorder="1" applyAlignment="1">
      <alignment horizontal="center" vertical="center"/>
    </xf>
    <xf numFmtId="0" fontId="12" fillId="5"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12" fillId="0" borderId="1" xfId="0" applyFont="1" applyBorder="1" applyAlignment="1">
      <alignment horizontal="left" vertical="center"/>
    </xf>
    <xf numFmtId="0" fontId="12" fillId="5" borderId="7" xfId="0" applyFont="1" applyFill="1" applyBorder="1" applyAlignment="1">
      <alignment horizontal="center" vertical="center"/>
    </xf>
    <xf numFmtId="0" fontId="12" fillId="5" borderId="8" xfId="0" applyFont="1" applyFill="1" applyBorder="1" applyAlignment="1">
      <alignment horizontal="center" vertical="center"/>
    </xf>
    <xf numFmtId="0" fontId="12" fillId="5" borderId="9" xfId="0" applyFont="1" applyFill="1" applyBorder="1" applyAlignment="1">
      <alignment horizontal="center" vertical="center"/>
    </xf>
    <xf numFmtId="0" fontId="12" fillId="5" borderId="1" xfId="0" applyFont="1" applyFill="1" applyBorder="1" applyAlignment="1">
      <alignment horizontal="center" vertical="center"/>
    </xf>
    <xf numFmtId="0" fontId="12" fillId="0" borderId="1" xfId="0" applyFont="1" applyBorder="1" applyAlignment="1">
      <alignment horizontal="center" vertical="center" wrapText="1"/>
    </xf>
    <xf numFmtId="0" fontId="8" fillId="0" borderId="0" xfId="0" applyFont="1" applyAlignment="1">
      <alignment horizontal="center" vertical="center" wrapText="1"/>
    </xf>
    <xf numFmtId="0" fontId="8" fillId="0" borderId="16" xfId="0" applyFont="1" applyBorder="1" applyAlignment="1">
      <alignment horizontal="center" vertical="center" wrapText="1"/>
    </xf>
    <xf numFmtId="0" fontId="12" fillId="0" borderId="1" xfId="0" applyFont="1" applyBorder="1" applyAlignment="1">
      <alignment horizontal="justify" vertical="center" wrapText="1"/>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20" fillId="0" borderId="0" xfId="0" applyFont="1" applyAlignment="1">
      <alignment horizontal="center" vertical="center" wrapText="1"/>
    </xf>
    <xf numFmtId="0" fontId="20" fillId="0" borderId="16" xfId="0" applyFont="1" applyBorder="1" applyAlignment="1">
      <alignment horizontal="center" vertical="center" wrapText="1"/>
    </xf>
    <xf numFmtId="0" fontId="12" fillId="0" borderId="1" xfId="0" applyFont="1" applyBorder="1" applyAlignment="1">
      <alignment horizontal="center" vertical="center"/>
    </xf>
    <xf numFmtId="0" fontId="12" fillId="0" borderId="13"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0" xfId="0" applyFont="1" applyAlignment="1">
      <alignment horizontal="center" vertical="center" wrapText="1"/>
    </xf>
    <xf numFmtId="0" fontId="12" fillId="0" borderId="16" xfId="0" applyFont="1" applyBorder="1" applyAlignment="1">
      <alignment horizontal="center" vertical="center" wrapText="1"/>
    </xf>
    <xf numFmtId="0" fontId="7" fillId="0" borderId="1" xfId="0" applyFont="1" applyBorder="1" applyAlignment="1">
      <alignment horizontal="left" vertical="center" wrapText="1"/>
    </xf>
    <xf numFmtId="0" fontId="22" fillId="0" borderId="2" xfId="0" applyFont="1" applyBorder="1" applyAlignment="1">
      <alignment horizontal="left" vertical="center" wrapText="1"/>
    </xf>
    <xf numFmtId="0" fontId="7" fillId="0" borderId="1" xfId="0" applyFont="1" applyBorder="1"/>
    <xf numFmtId="0" fontId="22" fillId="0" borderId="2" xfId="0" applyFont="1" applyBorder="1" applyAlignment="1">
      <alignment horizontal="justify" vertical="center" wrapText="1"/>
    </xf>
    <xf numFmtId="0" fontId="11" fillId="0" borderId="13" xfId="0" applyFont="1" applyBorder="1" applyAlignment="1">
      <alignment horizontal="center" vertical="center"/>
    </xf>
    <xf numFmtId="0" fontId="11" fillId="0" borderId="10" xfId="0" applyFont="1" applyBorder="1" applyAlignment="1">
      <alignment horizontal="center" vertical="center"/>
    </xf>
    <xf numFmtId="0" fontId="11" fillId="0" borderId="0" xfId="0" applyFont="1" applyAlignment="1">
      <alignment horizontal="center" vertical="center"/>
    </xf>
    <xf numFmtId="0" fontId="11" fillId="0" borderId="16" xfId="0" applyFont="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23" fillId="0" borderId="1" xfId="0" applyFont="1" applyBorder="1" applyAlignment="1">
      <alignment horizontal="left" vertical="center" wrapText="1"/>
    </xf>
    <xf numFmtId="0" fontId="12" fillId="0" borderId="7" xfId="0" applyFont="1" applyBorder="1" applyAlignment="1">
      <alignment horizontal="justify" vertical="center" wrapText="1"/>
    </xf>
    <xf numFmtId="0" fontId="12" fillId="0" borderId="8" xfId="0" applyFont="1" applyBorder="1" applyAlignment="1">
      <alignment horizontal="justify" vertical="center" wrapText="1"/>
    </xf>
    <xf numFmtId="0" fontId="12" fillId="0" borderId="9" xfId="0" applyFont="1" applyBorder="1" applyAlignment="1">
      <alignment horizontal="justify" vertical="center" wrapText="1"/>
    </xf>
    <xf numFmtId="10" fontId="12" fillId="0" borderId="7" xfId="0" applyNumberFormat="1" applyFont="1" applyBorder="1" applyAlignment="1">
      <alignment horizontal="justify" vertical="center" wrapText="1"/>
    </xf>
    <xf numFmtId="10" fontId="12" fillId="0" borderId="8" xfId="0" applyNumberFormat="1" applyFont="1" applyBorder="1" applyAlignment="1">
      <alignment horizontal="justify" vertical="center" wrapText="1"/>
    </xf>
    <xf numFmtId="10" fontId="12" fillId="0" borderId="9" xfId="0" applyNumberFormat="1" applyFont="1" applyBorder="1" applyAlignment="1">
      <alignment horizontal="justify" vertical="center" wrapText="1"/>
    </xf>
    <xf numFmtId="0" fontId="18" fillId="0" borderId="13"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0" xfId="0" applyFont="1" applyAlignment="1">
      <alignment horizontal="center" vertical="center" wrapText="1"/>
    </xf>
    <xf numFmtId="0" fontId="18" fillId="0" borderId="16" xfId="0" applyFont="1" applyBorder="1" applyAlignment="1">
      <alignment horizontal="center" vertical="center" wrapText="1"/>
    </xf>
    <xf numFmtId="0" fontId="21" fillId="4" borderId="2" xfId="0" applyFont="1" applyFill="1" applyBorder="1" applyAlignment="1">
      <alignment horizontal="justify" vertical="center" wrapText="1"/>
    </xf>
    <xf numFmtId="0" fontId="17" fillId="0" borderId="13"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0" xfId="0" applyFont="1" applyAlignment="1">
      <alignment horizontal="center" vertical="center" wrapText="1"/>
    </xf>
    <xf numFmtId="0" fontId="17" fillId="0" borderId="16" xfId="0" applyFont="1" applyBorder="1" applyAlignment="1">
      <alignment horizontal="center" vertical="center" wrapText="1"/>
    </xf>
    <xf numFmtId="0" fontId="4" fillId="0" borderId="1" xfId="0" applyFont="1" applyBorder="1" applyAlignment="1">
      <alignment horizontal="left"/>
    </xf>
    <xf numFmtId="14" fontId="0" fillId="0" borderId="7" xfId="0" applyNumberFormat="1"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0" xfId="0" applyAlignment="1">
      <alignment horizontal="center"/>
    </xf>
    <xf numFmtId="0" fontId="0" fillId="0" borderId="16" xfId="0" applyBorder="1" applyAlignment="1">
      <alignment horizontal="center"/>
    </xf>
    <xf numFmtId="0" fontId="16" fillId="0" borderId="7" xfId="0" applyFont="1" applyBorder="1" applyAlignment="1">
      <alignment horizontal="left"/>
    </xf>
    <xf numFmtId="0" fontId="16" fillId="0" borderId="8" xfId="0" applyFont="1" applyBorder="1" applyAlignment="1">
      <alignment horizontal="left"/>
    </xf>
    <xf numFmtId="0" fontId="16" fillId="0" borderId="9" xfId="0" applyFont="1" applyBorder="1" applyAlignment="1">
      <alignment horizontal="left"/>
    </xf>
    <xf numFmtId="14" fontId="12" fillId="0" borderId="7" xfId="0" applyNumberFormat="1" applyFont="1" applyBorder="1" applyAlignment="1" applyProtection="1">
      <alignment horizontal="center"/>
      <protection locked="0"/>
    </xf>
    <xf numFmtId="14" fontId="12" fillId="0" borderId="8" xfId="0" applyNumberFormat="1" applyFont="1" applyBorder="1" applyAlignment="1" applyProtection="1">
      <alignment horizontal="center"/>
      <protection locked="0"/>
    </xf>
    <xf numFmtId="14" fontId="12" fillId="0" borderId="9" xfId="0" applyNumberFormat="1" applyFont="1" applyBorder="1" applyAlignment="1" applyProtection="1">
      <alignment horizontal="center"/>
      <protection locked="0"/>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9" xfId="0" applyFont="1" applyBorder="1" applyAlignment="1">
      <alignment horizontal="left" vertical="center"/>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6" fillId="0" borderId="7"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xf numFmtId="0" fontId="8" fillId="0" borderId="13" xfId="0" applyFont="1" applyBorder="1" applyAlignment="1">
      <alignment horizontal="center"/>
    </xf>
    <xf numFmtId="0" fontId="8" fillId="0" borderId="0" xfId="0" applyFont="1" applyAlignment="1">
      <alignment horizontal="center"/>
    </xf>
    <xf numFmtId="0" fontId="0" fillId="0" borderId="2" xfId="0" applyBorder="1" applyAlignment="1">
      <alignment horizontal="center" vertical="center"/>
    </xf>
    <xf numFmtId="0" fontId="0" fillId="0" borderId="3" xfId="0" applyBorder="1" applyAlignment="1">
      <alignment horizontal="center" vertical="center"/>
    </xf>
    <xf numFmtId="0" fontId="15" fillId="2" borderId="1" xfId="0" applyFont="1" applyFill="1" applyBorder="1" applyAlignment="1">
      <alignment horizontal="center"/>
    </xf>
    <xf numFmtId="0" fontId="3"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17" xfId="0" applyBorder="1" applyAlignment="1">
      <alignment horizontal="center"/>
    </xf>
    <xf numFmtId="0" fontId="0" fillId="0" borderId="14" xfId="0" applyBorder="1" applyAlignment="1">
      <alignment horizontal="center"/>
    </xf>
    <xf numFmtId="0" fontId="3" fillId="6" borderId="1" xfId="0" applyFont="1" applyFill="1" applyBorder="1" applyAlignment="1">
      <alignment horizontal="center" vertical="center" wrapText="1"/>
    </xf>
  </cellXfs>
  <cellStyles count="5">
    <cellStyle name="Moeda" xfId="3" builtinId="4"/>
    <cellStyle name="Normal" xfId="0" builtinId="0"/>
    <cellStyle name="Porcentagem" xfId="4" builtinId="5"/>
    <cellStyle name="Vírgula 2" xfId="1" xr:uid="{98108ED1-8BB3-4226-B4F9-49A262533150}"/>
    <cellStyle name="Vírgula 3" xfId="2" xr:uid="{0BA32E0B-15E0-4CDC-98C5-CB7624370D5A}"/>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76E892FC-14E6-4351-A27A-98AFFA7380C0}"/>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6976C1F4-F72D-4DA7-BFF1-67E4E72E875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84FB8704-CF53-432F-8812-0DF81A12E62B}"/>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ED881D8B-6281-4212-8500-6A4C7905A49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5BC541-40D1-4A46-B973-550F8D181F63}">
  <dimension ref="A1:IV144"/>
  <sheetViews>
    <sheetView tabSelected="1" topLeftCell="A37" workbookViewId="0">
      <selection activeCell="N52" sqref="N52"/>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73"/>
    </row>
    <row r="2" spans="1:256" x14ac:dyDescent="0.35">
      <c r="A2" s="9"/>
      <c r="B2" s="9"/>
      <c r="C2" s="9"/>
      <c r="D2" s="9"/>
      <c r="E2" s="10"/>
      <c r="F2" s="10"/>
      <c r="G2" s="10"/>
      <c r="J2" s="174"/>
    </row>
    <row r="3" spans="1:256" x14ac:dyDescent="0.35">
      <c r="A3" s="175" t="s">
        <v>0</v>
      </c>
      <c r="B3" s="175"/>
      <c r="C3" s="175"/>
      <c r="D3" s="175"/>
      <c r="E3" s="175"/>
      <c r="F3" s="175"/>
      <c r="G3" s="175"/>
      <c r="H3" s="175"/>
      <c r="I3" s="175"/>
      <c r="J3" s="174"/>
    </row>
    <row r="4" spans="1:256" x14ac:dyDescent="0.35">
      <c r="A4" s="176" t="s">
        <v>127</v>
      </c>
      <c r="B4" s="176"/>
      <c r="C4" s="176"/>
      <c r="D4" s="176"/>
      <c r="E4" s="176"/>
      <c r="F4" s="176"/>
      <c r="G4" s="176"/>
      <c r="H4" s="176"/>
      <c r="I4" s="176"/>
      <c r="J4" s="174"/>
    </row>
    <row r="5" spans="1:256" x14ac:dyDescent="0.35">
      <c r="A5" s="177" t="s">
        <v>9</v>
      </c>
      <c r="B5" s="177"/>
      <c r="C5" s="177"/>
      <c r="D5" s="177"/>
      <c r="E5" s="177"/>
      <c r="F5" s="177"/>
      <c r="G5" s="177"/>
      <c r="H5" s="177"/>
      <c r="I5" s="177"/>
      <c r="J5" s="174"/>
    </row>
    <row r="6" spans="1:256" x14ac:dyDescent="0.35">
      <c r="A6" s="178" t="s">
        <v>126</v>
      </c>
      <c r="B6" s="178"/>
      <c r="C6" s="178"/>
      <c r="D6" s="178"/>
      <c r="E6" s="178"/>
      <c r="F6" s="178"/>
      <c r="G6" s="178"/>
      <c r="H6" s="178"/>
      <c r="I6" s="178"/>
      <c r="J6" s="174"/>
    </row>
    <row r="7" spans="1:256" x14ac:dyDescent="0.35">
      <c r="A7" s="16"/>
      <c r="B7" s="16"/>
      <c r="C7" s="16"/>
      <c r="D7" s="16"/>
      <c r="E7" s="16"/>
      <c r="F7" s="16"/>
      <c r="G7" s="16"/>
      <c r="H7" s="17"/>
      <c r="I7" s="18"/>
      <c r="J7" s="174"/>
    </row>
    <row r="8" spans="1:256" customFormat="1" ht="14.5" customHeight="1" x14ac:dyDescent="0.35">
      <c r="A8" s="179" t="s">
        <v>116</v>
      </c>
      <c r="B8" s="179"/>
      <c r="C8" s="179"/>
      <c r="D8" s="179"/>
      <c r="E8" s="179"/>
      <c r="F8" s="179"/>
      <c r="G8" s="179"/>
      <c r="H8" s="179"/>
      <c r="I8" s="179"/>
      <c r="J8" s="174"/>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80" t="s">
        <v>81</v>
      </c>
      <c r="B9" s="180"/>
      <c r="C9" s="180"/>
      <c r="D9" s="180"/>
      <c r="E9" s="180"/>
      <c r="F9" s="180"/>
      <c r="G9" s="180"/>
      <c r="H9" s="180"/>
      <c r="I9" s="180"/>
      <c r="J9" s="174"/>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107" t="s">
        <v>75</v>
      </c>
      <c r="B10" s="107"/>
      <c r="C10" s="107"/>
      <c r="D10" s="107"/>
      <c r="E10" s="107"/>
      <c r="F10" s="107"/>
      <c r="G10" s="107"/>
      <c r="H10" s="107"/>
      <c r="I10" s="107"/>
      <c r="J10" s="174"/>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81"/>
      <c r="B11" s="181"/>
      <c r="C11" s="181"/>
      <c r="D11" s="181"/>
      <c r="E11" s="181"/>
      <c r="F11" s="181"/>
      <c r="G11" s="181"/>
      <c r="H11" s="181"/>
      <c r="I11" s="181"/>
      <c r="J11" s="174"/>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82"/>
      <c r="B12" s="182"/>
      <c r="C12" s="182"/>
      <c r="D12" s="182"/>
      <c r="E12" s="182"/>
      <c r="F12" s="182"/>
      <c r="G12" s="182"/>
      <c r="H12" s="182"/>
      <c r="I12" s="182"/>
      <c r="J12" s="174"/>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83" t="s">
        <v>69</v>
      </c>
      <c r="B13" s="183"/>
      <c r="C13" s="183"/>
      <c r="D13" s="183"/>
      <c r="E13" s="183"/>
      <c r="F13" s="183"/>
      <c r="G13" s="183"/>
      <c r="H13" s="183"/>
      <c r="I13" s="183"/>
      <c r="J13" s="174"/>
    </row>
    <row r="14" spans="1:256" customFormat="1" ht="14.5" customHeight="1" x14ac:dyDescent="0.35">
      <c r="A14" s="20" t="s">
        <v>14</v>
      </c>
      <c r="B14" s="158" t="s">
        <v>70</v>
      </c>
      <c r="C14" s="159"/>
      <c r="D14" s="159"/>
      <c r="E14" s="159"/>
      <c r="F14" s="160"/>
      <c r="G14" s="161" t="s">
        <v>71</v>
      </c>
      <c r="H14" s="162"/>
      <c r="I14" s="163"/>
      <c r="J14" s="174"/>
    </row>
    <row r="15" spans="1:256" customFormat="1" x14ac:dyDescent="0.35">
      <c r="A15" s="20" t="s">
        <v>15</v>
      </c>
      <c r="B15" s="164" t="s">
        <v>72</v>
      </c>
      <c r="C15" s="165"/>
      <c r="D15" s="165"/>
      <c r="E15" s="165"/>
      <c r="F15" s="166"/>
      <c r="G15" s="167" t="s">
        <v>124</v>
      </c>
      <c r="H15" s="168"/>
      <c r="I15" s="169"/>
      <c r="J15" s="174"/>
    </row>
    <row r="16" spans="1:256" customFormat="1" ht="14.5" customHeight="1" x14ac:dyDescent="0.35">
      <c r="A16" s="20" t="s">
        <v>29</v>
      </c>
      <c r="B16" s="158" t="s">
        <v>73</v>
      </c>
      <c r="C16" s="159"/>
      <c r="D16" s="159"/>
      <c r="E16" s="159"/>
      <c r="F16" s="160"/>
      <c r="G16" s="170">
        <v>24</v>
      </c>
      <c r="H16" s="171"/>
      <c r="I16" s="172"/>
      <c r="J16" s="174"/>
    </row>
    <row r="17" spans="1:256" customFormat="1" ht="15" customHeight="1" x14ac:dyDescent="0.35">
      <c r="A17" s="20" t="s">
        <v>32</v>
      </c>
      <c r="B17" s="152" t="s">
        <v>74</v>
      </c>
      <c r="C17" s="152"/>
      <c r="D17" s="152"/>
      <c r="E17" s="152"/>
      <c r="F17" s="152"/>
      <c r="G17" s="153">
        <v>45047</v>
      </c>
      <c r="H17" s="154"/>
      <c r="I17" s="155"/>
      <c r="J17" s="174"/>
    </row>
    <row r="18" spans="1:256" x14ac:dyDescent="0.35">
      <c r="A18" s="156"/>
      <c r="B18" s="156"/>
      <c r="C18" s="156"/>
      <c r="D18" s="156"/>
      <c r="E18" s="156"/>
      <c r="F18" s="156"/>
      <c r="G18" s="156"/>
      <c r="H18" s="156"/>
      <c r="I18" s="156"/>
      <c r="J18" s="157"/>
    </row>
    <row r="19" spans="1:256" x14ac:dyDescent="0.35">
      <c r="A19" s="156"/>
      <c r="B19" s="156"/>
      <c r="C19" s="156"/>
      <c r="D19" s="156"/>
      <c r="E19" s="156"/>
      <c r="F19" s="156"/>
      <c r="G19" s="156"/>
      <c r="H19" s="156"/>
      <c r="I19" s="156"/>
      <c r="J19" s="157"/>
    </row>
    <row r="20" spans="1:256" x14ac:dyDescent="0.35">
      <c r="A20" s="107" t="s">
        <v>10</v>
      </c>
      <c r="B20" s="107"/>
      <c r="C20" s="107"/>
      <c r="D20" s="107"/>
      <c r="E20" s="107"/>
      <c r="F20" s="107"/>
      <c r="G20" s="107"/>
      <c r="H20" s="107"/>
      <c r="I20" s="107"/>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100" t="s">
        <v>11</v>
      </c>
      <c r="C21" s="100"/>
      <c r="D21" s="100"/>
      <c r="E21" s="100"/>
      <c r="F21" s="100"/>
      <c r="G21" s="100"/>
      <c r="H21" s="3" t="s">
        <v>12</v>
      </c>
      <c r="I21" s="3" t="s">
        <v>13</v>
      </c>
      <c r="J21" s="21"/>
      <c r="K21" s="13"/>
      <c r="N21" s="13"/>
      <c r="O21" s="13"/>
      <c r="P21" s="13"/>
    </row>
    <row r="22" spans="1:256" x14ac:dyDescent="0.35">
      <c r="A22" s="5" t="s">
        <v>14</v>
      </c>
      <c r="B22" s="101" t="s">
        <v>123</v>
      </c>
      <c r="C22" s="101"/>
      <c r="D22" s="101"/>
      <c r="E22" s="101"/>
      <c r="F22" s="101"/>
      <c r="G22" s="101"/>
      <c r="H22" s="101"/>
      <c r="I22" s="28">
        <v>2848</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10" t="s">
        <v>76</v>
      </c>
      <c r="C23" s="110"/>
      <c r="D23" s="110"/>
      <c r="E23" s="110"/>
      <c r="F23" s="110"/>
      <c r="G23" s="110"/>
      <c r="H23" s="43">
        <v>0</v>
      </c>
      <c r="I23" s="32">
        <f>ROUND(H23*I22,2)</f>
        <v>0</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100" t="s">
        <v>1</v>
      </c>
      <c r="B24" s="100"/>
      <c r="C24" s="100"/>
      <c r="D24" s="100"/>
      <c r="E24" s="100"/>
      <c r="F24" s="100"/>
      <c r="G24" s="100"/>
      <c r="H24" s="100"/>
      <c r="I24" s="33">
        <f>SUM(I22:I23)</f>
        <v>2848</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47" t="s">
        <v>16</v>
      </c>
      <c r="B25" s="147"/>
      <c r="C25" s="147"/>
      <c r="D25" s="147"/>
      <c r="E25" s="147"/>
      <c r="F25" s="147"/>
      <c r="G25" s="147"/>
      <c r="H25" s="147"/>
      <c r="I25" s="147"/>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48"/>
      <c r="B26" s="148"/>
      <c r="C26" s="148"/>
      <c r="D26" s="148"/>
      <c r="E26" s="148"/>
      <c r="F26" s="148"/>
      <c r="G26" s="148"/>
      <c r="H26" s="148"/>
      <c r="I26" s="148"/>
      <c r="J26" s="149"/>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50"/>
      <c r="B27" s="150"/>
      <c r="C27" s="150"/>
      <c r="D27" s="150"/>
      <c r="E27" s="150"/>
      <c r="F27" s="150"/>
      <c r="G27" s="150"/>
      <c r="H27" s="150"/>
      <c r="I27" s="150"/>
      <c r="J27" s="151"/>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0" t="s">
        <v>17</v>
      </c>
      <c r="B28" s="120"/>
      <c r="C28" s="120"/>
      <c r="D28" s="120"/>
      <c r="E28" s="120"/>
      <c r="F28" s="120"/>
      <c r="G28" s="120"/>
      <c r="H28" s="120"/>
      <c r="I28" s="120"/>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06" t="s">
        <v>18</v>
      </c>
      <c r="B29" s="106"/>
      <c r="C29" s="106"/>
      <c r="D29" s="106"/>
      <c r="E29" s="106"/>
      <c r="F29" s="106"/>
      <c r="G29" s="106"/>
      <c r="H29" s="106"/>
      <c r="I29" s="106"/>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0" t="s">
        <v>20</v>
      </c>
      <c r="C30" s="120"/>
      <c r="D30" s="120"/>
      <c r="E30" s="120"/>
      <c r="F30" s="120"/>
      <c r="G30" s="120"/>
      <c r="H30" s="120"/>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37" t="s">
        <v>119</v>
      </c>
      <c r="C31" s="138"/>
      <c r="D31" s="138"/>
      <c r="E31" s="138"/>
      <c r="F31" s="138"/>
      <c r="G31" s="139"/>
      <c r="H31" s="23">
        <v>8.3299999999999999E-2</v>
      </c>
      <c r="I31" s="34">
        <f>I24*H31</f>
        <v>237.23839999999998</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40" t="s">
        <v>120</v>
      </c>
      <c r="C32" s="141"/>
      <c r="D32" s="141"/>
      <c r="E32" s="141"/>
      <c r="F32" s="141"/>
      <c r="G32" s="142"/>
      <c r="H32" s="23">
        <v>0.121</v>
      </c>
      <c r="I32" s="34">
        <f>I24*H32</f>
        <v>344.608</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03" t="s">
        <v>1</v>
      </c>
      <c r="B33" s="104"/>
      <c r="C33" s="104"/>
      <c r="D33" s="104"/>
      <c r="E33" s="104"/>
      <c r="F33" s="104"/>
      <c r="G33" s="105"/>
      <c r="H33" s="65">
        <f>SUM(H31:H32)</f>
        <v>0.20429999999999998</v>
      </c>
      <c r="I33" s="33">
        <f>SUM(I31+I32)</f>
        <v>581.84640000000002</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28" t="s">
        <v>22</v>
      </c>
      <c r="B34" s="128"/>
      <c r="C34" s="128"/>
      <c r="D34" s="128"/>
      <c r="E34" s="128"/>
      <c r="F34" s="128"/>
      <c r="G34" s="128"/>
      <c r="H34" s="128"/>
      <c r="I34" s="128"/>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43"/>
      <c r="B35" s="143"/>
      <c r="C35" s="143"/>
      <c r="D35" s="143"/>
      <c r="E35" s="143"/>
      <c r="F35" s="143"/>
      <c r="G35" s="143"/>
      <c r="H35" s="143"/>
      <c r="I35" s="143"/>
      <c r="J35" s="144"/>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45"/>
      <c r="B36" s="145"/>
      <c r="C36" s="145"/>
      <c r="D36" s="145"/>
      <c r="E36" s="145"/>
      <c r="F36" s="145"/>
      <c r="G36" s="145"/>
      <c r="H36" s="145"/>
      <c r="I36" s="145"/>
      <c r="J36" s="146"/>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107" t="s">
        <v>78</v>
      </c>
      <c r="B37" s="107"/>
      <c r="C37" s="107"/>
      <c r="D37" s="107"/>
      <c r="E37" s="107"/>
      <c r="F37" s="107"/>
      <c r="G37" s="107"/>
      <c r="H37" s="107"/>
      <c r="I37" s="107"/>
      <c r="J37" s="15"/>
    </row>
    <row r="38" spans="1:256" ht="30" customHeight="1" x14ac:dyDescent="0.35">
      <c r="A38" s="6" t="s">
        <v>23</v>
      </c>
      <c r="B38" s="100" t="s">
        <v>24</v>
      </c>
      <c r="C38" s="100"/>
      <c r="D38" s="100"/>
      <c r="E38" s="100"/>
      <c r="F38" s="100"/>
      <c r="G38" s="100"/>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101" t="s">
        <v>27</v>
      </c>
      <c r="C39" s="101"/>
      <c r="D39" s="101"/>
      <c r="E39" s="101"/>
      <c r="F39" s="101"/>
      <c r="G39" s="101"/>
      <c r="H39" s="23">
        <v>0.2</v>
      </c>
      <c r="I39" s="32">
        <f>(I24+I33)*H39</f>
        <v>685.96928000000003</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101" t="s">
        <v>28</v>
      </c>
      <c r="C40" s="101"/>
      <c r="D40" s="101"/>
      <c r="E40" s="101"/>
      <c r="F40" s="101"/>
      <c r="G40" s="101"/>
      <c r="H40" s="23">
        <v>2.5000000000000001E-2</v>
      </c>
      <c r="I40" s="32">
        <f>(I24+I33)*H40</f>
        <v>85.746160000000003</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36" t="s">
        <v>77</v>
      </c>
      <c r="C41" s="136"/>
      <c r="D41" s="5" t="s">
        <v>30</v>
      </c>
      <c r="E41" s="29">
        <v>0.03</v>
      </c>
      <c r="F41" s="5" t="s">
        <v>31</v>
      </c>
      <c r="G41" s="30">
        <v>1</v>
      </c>
      <c r="H41" s="23">
        <f>ROUND((E41*G41),6)</f>
        <v>0.03</v>
      </c>
      <c r="I41" s="32">
        <f>(I24+I33)*H41</f>
        <v>102.89539199999999</v>
      </c>
      <c r="J41" s="40" t="s">
        <v>82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101" t="s">
        <v>33</v>
      </c>
      <c r="C42" s="101"/>
      <c r="D42" s="101"/>
      <c r="E42" s="101"/>
      <c r="F42" s="101"/>
      <c r="G42" s="101"/>
      <c r="H42" s="23">
        <v>1.4999999999999999E-2</v>
      </c>
      <c r="I42" s="32">
        <f>(I24+I33)*H42</f>
        <v>51.447695999999993</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101" t="s">
        <v>34</v>
      </c>
      <c r="C43" s="101"/>
      <c r="D43" s="101"/>
      <c r="E43" s="101"/>
      <c r="F43" s="101"/>
      <c r="G43" s="101"/>
      <c r="H43" s="23">
        <v>0.01</v>
      </c>
      <c r="I43" s="32">
        <f>(I24+I33)*H43</f>
        <v>34.298464000000003</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101" t="s">
        <v>2</v>
      </c>
      <c r="C44" s="101"/>
      <c r="D44" s="101"/>
      <c r="E44" s="101"/>
      <c r="F44" s="101"/>
      <c r="G44" s="101"/>
      <c r="H44" s="23">
        <v>6.0000000000000001E-3</v>
      </c>
      <c r="I44" s="32">
        <f>(I24+I33)*H44</f>
        <v>20.5790784</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101" t="s">
        <v>3</v>
      </c>
      <c r="C45" s="101"/>
      <c r="D45" s="101"/>
      <c r="E45" s="101"/>
      <c r="F45" s="101"/>
      <c r="G45" s="101"/>
      <c r="H45" s="23">
        <v>2E-3</v>
      </c>
      <c r="I45" s="32">
        <f>(I24+I33)*H45</f>
        <v>6.8596928000000004</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33"/>
      <c r="B46" s="134"/>
      <c r="C46" s="134"/>
      <c r="D46" s="134"/>
      <c r="E46" s="134"/>
      <c r="F46" s="134"/>
      <c r="G46" s="135"/>
      <c r="H46" s="48">
        <f>SUM(H39:H45)</f>
        <v>0.28800000000000003</v>
      </c>
      <c r="I46" s="28">
        <f>SUM(I39:I45)</f>
        <v>987.7957631999999</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101" t="s">
        <v>4</v>
      </c>
      <c r="C47" s="101"/>
      <c r="D47" s="101"/>
      <c r="E47" s="101"/>
      <c r="F47" s="101"/>
      <c r="G47" s="101"/>
      <c r="H47" s="23">
        <v>0.08</v>
      </c>
      <c r="I47" s="32">
        <f>(I24+I33)*H47</f>
        <v>274.38771200000002</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06" t="s">
        <v>1</v>
      </c>
      <c r="B48" s="106"/>
      <c r="C48" s="106"/>
      <c r="D48" s="106"/>
      <c r="E48" s="106"/>
      <c r="F48" s="106"/>
      <c r="G48" s="106"/>
      <c r="H48" s="54">
        <f>H46+H47</f>
        <v>0.36800000000000005</v>
      </c>
      <c r="I48" s="33">
        <f>I46+I47</f>
        <v>1262.1834752</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28" t="s">
        <v>79</v>
      </c>
      <c r="B49" s="128"/>
      <c r="C49" s="128"/>
      <c r="D49" s="128"/>
      <c r="E49" s="128"/>
      <c r="F49" s="128"/>
      <c r="G49" s="128"/>
      <c r="H49" s="128"/>
      <c r="I49" s="128"/>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29"/>
      <c r="B50" s="129"/>
      <c r="C50" s="129"/>
      <c r="D50" s="129"/>
      <c r="E50" s="129"/>
      <c r="F50" s="129"/>
      <c r="G50" s="129"/>
      <c r="H50" s="129"/>
      <c r="I50" s="129"/>
      <c r="J50" s="130"/>
    </row>
    <row r="51" spans="1:256" s="2" customFormat="1" ht="15.5" x14ac:dyDescent="0.35">
      <c r="A51" s="131"/>
      <c r="B51" s="131"/>
      <c r="C51" s="131"/>
      <c r="D51" s="131"/>
      <c r="E51" s="131"/>
      <c r="F51" s="131"/>
      <c r="G51" s="131"/>
      <c r="H51" s="131"/>
      <c r="I51" s="131"/>
      <c r="J51" s="132"/>
    </row>
    <row r="52" spans="1:256" ht="18.649999999999999" customHeight="1" x14ac:dyDescent="0.35">
      <c r="A52" s="120" t="s">
        <v>38</v>
      </c>
      <c r="B52" s="120"/>
      <c r="C52" s="120"/>
      <c r="D52" s="120"/>
      <c r="E52" s="120"/>
      <c r="F52" s="120"/>
      <c r="G52" s="120"/>
      <c r="H52" s="120"/>
      <c r="I52" s="120"/>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100" t="s">
        <v>40</v>
      </c>
      <c r="C53" s="100"/>
      <c r="D53" s="100"/>
      <c r="E53" s="100"/>
      <c r="F53" s="100"/>
      <c r="G53" s="100"/>
      <c r="H53" s="100"/>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101" t="s">
        <v>130</v>
      </c>
      <c r="C54" s="101"/>
      <c r="D54" s="101"/>
      <c r="E54" s="101"/>
      <c r="F54" s="101"/>
      <c r="G54" s="101"/>
      <c r="H54" s="101"/>
      <c r="I54" s="24">
        <f>(5.5*2*22)-(I22/100)*6</f>
        <v>71.12</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25" t="s">
        <v>41</v>
      </c>
      <c r="C55" s="125"/>
      <c r="D55" s="125"/>
      <c r="E55" s="125"/>
      <c r="F55" s="125"/>
      <c r="G55" s="125"/>
      <c r="H55" s="38">
        <v>5.5</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25" t="s">
        <v>42</v>
      </c>
      <c r="C56" s="125"/>
      <c r="D56" s="125"/>
      <c r="E56" s="125"/>
      <c r="F56" s="125"/>
      <c r="G56" s="125"/>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25" t="s">
        <v>43</v>
      </c>
      <c r="C57" s="125"/>
      <c r="D57" s="125"/>
      <c r="E57" s="125"/>
      <c r="F57" s="125"/>
      <c r="G57" s="125"/>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27" t="s">
        <v>83</v>
      </c>
      <c r="C58" s="127"/>
      <c r="D58" s="127"/>
      <c r="E58" s="127"/>
      <c r="F58" s="127"/>
      <c r="G58" s="127"/>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101" t="s">
        <v>131</v>
      </c>
      <c r="C59" s="101"/>
      <c r="D59" s="101"/>
      <c r="E59" s="101"/>
      <c r="F59" s="101"/>
      <c r="G59" s="101"/>
      <c r="H59" s="101"/>
      <c r="I59" s="32">
        <v>35</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25" t="s">
        <v>125</v>
      </c>
      <c r="C60" s="125"/>
      <c r="D60" s="125"/>
      <c r="E60" s="125"/>
      <c r="F60" s="125"/>
      <c r="G60" s="125"/>
      <c r="H60" s="38">
        <f>I59*H61</f>
        <v>770</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25" t="s">
        <v>44</v>
      </c>
      <c r="C61" s="125"/>
      <c r="D61" s="125"/>
      <c r="E61" s="125"/>
      <c r="F61" s="125"/>
      <c r="G61" s="125"/>
      <c r="H61" s="77">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25" t="s">
        <v>45</v>
      </c>
      <c r="C62" s="125"/>
      <c r="D62" s="125"/>
      <c r="E62" s="125"/>
      <c r="F62" s="125"/>
      <c r="G62" s="125"/>
      <c r="H62" s="76">
        <v>0.1</v>
      </c>
      <c r="I62" s="24">
        <f>H62*H60</f>
        <v>77</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101" t="s">
        <v>129</v>
      </c>
      <c r="C63" s="101"/>
      <c r="D63" s="101"/>
      <c r="E63" s="101"/>
      <c r="F63" s="101"/>
      <c r="G63" s="101"/>
      <c r="H63" s="101"/>
      <c r="I63" s="24">
        <v>0</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06" t="s">
        <v>1</v>
      </c>
      <c r="C64" s="106"/>
      <c r="D64" s="106"/>
      <c r="E64" s="106"/>
      <c r="F64" s="106"/>
      <c r="G64" s="106"/>
      <c r="H64" s="106"/>
      <c r="I64" s="8">
        <f>(I54+H60-I62)</f>
        <v>764.12</v>
      </c>
      <c r="J64" s="11"/>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26" t="s">
        <v>46</v>
      </c>
      <c r="B65" s="126"/>
      <c r="C65" s="126"/>
      <c r="D65" s="126"/>
      <c r="E65" s="126"/>
      <c r="F65" s="126"/>
      <c r="G65" s="126"/>
      <c r="H65" s="126"/>
      <c r="I65" s="126"/>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21"/>
      <c r="B66" s="121"/>
      <c r="C66" s="121"/>
      <c r="D66" s="121"/>
      <c r="E66" s="121"/>
      <c r="F66" s="121"/>
      <c r="G66" s="121"/>
      <c r="H66" s="121"/>
      <c r="I66" s="121"/>
      <c r="J66" s="122"/>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23"/>
      <c r="B67" s="123"/>
      <c r="C67" s="123"/>
      <c r="D67" s="123"/>
      <c r="E67" s="123"/>
      <c r="F67" s="123"/>
      <c r="G67" s="123"/>
      <c r="H67" s="123"/>
      <c r="I67" s="123"/>
      <c r="J67" s="124"/>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107" t="s">
        <v>80</v>
      </c>
      <c r="B68" s="107"/>
      <c r="C68" s="107"/>
      <c r="D68" s="107"/>
      <c r="E68" s="107"/>
      <c r="F68" s="107"/>
      <c r="G68" s="107"/>
      <c r="H68" s="107"/>
      <c r="I68" s="107"/>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100" t="s">
        <v>47</v>
      </c>
      <c r="C69" s="100"/>
      <c r="D69" s="100"/>
      <c r="E69" s="100"/>
      <c r="F69" s="100"/>
      <c r="G69" s="100"/>
      <c r="H69" s="100"/>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101" t="s">
        <v>48</v>
      </c>
      <c r="C70" s="101"/>
      <c r="D70" s="101"/>
      <c r="E70" s="101"/>
      <c r="F70" s="101"/>
      <c r="G70" s="101"/>
      <c r="H70" s="101"/>
      <c r="I70" s="34">
        <f>I33</f>
        <v>581.84640000000002</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101" t="s">
        <v>24</v>
      </c>
      <c r="C71" s="101"/>
      <c r="D71" s="101"/>
      <c r="E71" s="101"/>
      <c r="F71" s="101"/>
      <c r="G71" s="101"/>
      <c r="H71" s="101"/>
      <c r="I71" s="34">
        <f>I48</f>
        <v>1262.1834752</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101" t="s">
        <v>40</v>
      </c>
      <c r="C72" s="101"/>
      <c r="D72" s="101"/>
      <c r="E72" s="101"/>
      <c r="F72" s="101"/>
      <c r="G72" s="101"/>
      <c r="H72" s="101"/>
      <c r="I72" s="34">
        <f>I64</f>
        <v>764.12</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100" t="s">
        <v>1</v>
      </c>
      <c r="B73" s="100"/>
      <c r="C73" s="100"/>
      <c r="D73" s="100"/>
      <c r="E73" s="100"/>
      <c r="F73" s="100"/>
      <c r="G73" s="100"/>
      <c r="H73" s="100"/>
      <c r="I73" s="39">
        <f>SUM(I70+I71+I72)</f>
        <v>2608.1498751999998</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18"/>
      <c r="B74" s="118"/>
      <c r="C74" s="118"/>
      <c r="D74" s="118"/>
      <c r="E74" s="118"/>
      <c r="F74" s="118"/>
      <c r="G74" s="118"/>
      <c r="H74" s="118"/>
      <c r="I74" s="118"/>
      <c r="J74" s="118"/>
      <c r="K74" s="119"/>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18"/>
      <c r="B75" s="118"/>
      <c r="C75" s="118"/>
      <c r="D75" s="118"/>
      <c r="E75" s="118"/>
      <c r="F75" s="118"/>
      <c r="G75" s="118"/>
      <c r="H75" s="118"/>
      <c r="I75" s="118"/>
      <c r="J75" s="118"/>
      <c r="K75" s="119"/>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20" t="s">
        <v>49</v>
      </c>
      <c r="B76" s="120"/>
      <c r="C76" s="120"/>
      <c r="D76" s="120"/>
      <c r="E76" s="120"/>
      <c r="F76" s="120"/>
      <c r="G76" s="120"/>
      <c r="H76" s="120"/>
      <c r="I76" s="120"/>
      <c r="J76" s="120"/>
      <c r="K76" s="15"/>
    </row>
    <row r="77" spans="1:256" x14ac:dyDescent="0.35">
      <c r="A77" s="6">
        <v>3</v>
      </c>
      <c r="B77" s="106" t="s">
        <v>50</v>
      </c>
      <c r="C77" s="106"/>
      <c r="D77" s="106"/>
      <c r="E77" s="106"/>
      <c r="F77" s="106"/>
      <c r="G77" s="106"/>
      <c r="H77" s="106"/>
      <c r="I77" s="6" t="s">
        <v>87</v>
      </c>
      <c r="J77" s="6" t="s">
        <v>51</v>
      </c>
      <c r="K77" s="78"/>
      <c r="L77" s="47"/>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101" t="s">
        <v>94</v>
      </c>
      <c r="C78" s="101"/>
      <c r="D78" s="101"/>
      <c r="E78" s="101"/>
      <c r="F78" s="101"/>
      <c r="G78" s="101"/>
      <c r="H78" s="101"/>
      <c r="I78" s="26">
        <f>(1/12*0.05*100%)</f>
        <v>4.1666666666666666E-3</v>
      </c>
      <c r="J78" s="32">
        <f>I24*I78</f>
        <v>11.866666666666667</v>
      </c>
      <c r="K78" s="79"/>
      <c r="L78" s="49"/>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11" t="s">
        <v>84</v>
      </c>
      <c r="C79" s="112"/>
      <c r="D79" s="112"/>
      <c r="E79" s="112"/>
      <c r="F79" s="112"/>
      <c r="G79" s="112"/>
      <c r="H79" s="113"/>
      <c r="I79" s="50">
        <f>(8%*0.42%)</f>
        <v>3.3599999999999998E-4</v>
      </c>
      <c r="J79" s="32">
        <f>I24*I79</f>
        <v>0.956928</v>
      </c>
      <c r="K79" s="80"/>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2" customFormat="1" ht="28" customHeight="1" x14ac:dyDescent="0.3">
      <c r="A80" s="64" t="s">
        <v>29</v>
      </c>
      <c r="B80" s="89" t="s">
        <v>85</v>
      </c>
      <c r="C80" s="89"/>
      <c r="D80" s="89"/>
      <c r="E80" s="89"/>
      <c r="F80" s="89"/>
      <c r="G80" s="89"/>
      <c r="H80" s="89"/>
      <c r="I80" s="53">
        <f>(((1+2/12+(1/3*1/12))*(0.08*0.4*0.9*100%)))</f>
        <v>3.44E-2</v>
      </c>
      <c r="J80" s="32">
        <f>I24*I80</f>
        <v>97.971199999999996</v>
      </c>
      <c r="K80" s="81"/>
      <c r="L80" s="55"/>
    </row>
    <row r="81" spans="1:256" ht="31.75" customHeight="1" x14ac:dyDescent="0.35">
      <c r="A81" s="4" t="s">
        <v>32</v>
      </c>
      <c r="B81" s="101" t="s">
        <v>88</v>
      </c>
      <c r="C81" s="101"/>
      <c r="D81" s="101"/>
      <c r="E81" s="101"/>
      <c r="F81" s="101"/>
      <c r="G81" s="101"/>
      <c r="H81" s="101"/>
      <c r="I81" s="57">
        <f>(7/30)/12*100%</f>
        <v>1.9444444444444445E-2</v>
      </c>
      <c r="J81" s="32">
        <f>I24*I81</f>
        <v>55.37777777777778</v>
      </c>
      <c r="K81" s="45"/>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02" t="s">
        <v>86</v>
      </c>
      <c r="C82" s="102"/>
      <c r="D82" s="102"/>
      <c r="E82" s="102"/>
      <c r="F82" s="102"/>
      <c r="G82" s="102"/>
      <c r="H82" s="102"/>
      <c r="I82" s="23">
        <f>36.8%*1.94%</f>
        <v>7.1392000000000001E-3</v>
      </c>
      <c r="J82" s="32">
        <f>I24*I82</f>
        <v>20.332441599999999</v>
      </c>
      <c r="K82" s="45"/>
      <c r="L82" s="5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11" t="s">
        <v>95</v>
      </c>
      <c r="C83" s="112"/>
      <c r="D83" s="112"/>
      <c r="E83" s="112"/>
      <c r="F83" s="112"/>
      <c r="G83" s="112"/>
      <c r="H83" s="113"/>
      <c r="I83" s="56">
        <f>0.08*0.0194*0.4*100%</f>
        <v>6.2080000000000002E-4</v>
      </c>
      <c r="J83" s="32">
        <f>I24*I83</f>
        <v>1.7680384</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3"/>
      <c r="B84" s="103" t="s">
        <v>98</v>
      </c>
      <c r="C84" s="104"/>
      <c r="D84" s="104"/>
      <c r="E84" s="104"/>
      <c r="F84" s="104"/>
      <c r="G84" s="104"/>
      <c r="H84" s="105"/>
      <c r="I84" s="54">
        <f>SUM(I78:I83)</f>
        <v>6.6107111111111116E-2</v>
      </c>
      <c r="J84" s="33">
        <f>SUM(J78:J83)</f>
        <v>188.27305244444443</v>
      </c>
      <c r="K84" s="45"/>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14"/>
      <c r="B85" s="114"/>
      <c r="C85" s="114"/>
      <c r="D85" s="114"/>
      <c r="E85" s="114"/>
      <c r="F85" s="114"/>
      <c r="G85" s="114"/>
      <c r="H85" s="114"/>
      <c r="I85" s="114"/>
      <c r="J85" s="115"/>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16"/>
      <c r="B86" s="116"/>
      <c r="C86" s="116"/>
      <c r="D86" s="116"/>
      <c r="E86" s="116"/>
      <c r="F86" s="116"/>
      <c r="G86" s="116"/>
      <c r="H86" s="116"/>
      <c r="I86" s="116"/>
      <c r="J86" s="117"/>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107" t="s">
        <v>52</v>
      </c>
      <c r="B87" s="107"/>
      <c r="C87" s="107"/>
      <c r="D87" s="107"/>
      <c r="E87" s="107"/>
      <c r="F87" s="107"/>
      <c r="G87" s="107"/>
      <c r="H87" s="107"/>
      <c r="I87" s="107"/>
      <c r="J87" s="107"/>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6" customFormat="1" ht="19" customHeight="1" x14ac:dyDescent="0.35">
      <c r="A88" s="107" t="s">
        <v>53</v>
      </c>
      <c r="B88" s="107"/>
      <c r="C88" s="107"/>
      <c r="D88" s="107"/>
      <c r="E88" s="107"/>
      <c r="F88" s="107"/>
      <c r="G88" s="107"/>
      <c r="H88" s="107"/>
      <c r="I88" s="107"/>
      <c r="J88" s="107"/>
      <c r="K88" s="82"/>
    </row>
    <row r="89" spans="1:256" ht="15.75" customHeight="1" x14ac:dyDescent="0.35">
      <c r="A89" s="7" t="s">
        <v>54</v>
      </c>
      <c r="B89" s="106" t="s">
        <v>55</v>
      </c>
      <c r="C89" s="106"/>
      <c r="D89" s="106"/>
      <c r="E89" s="106"/>
      <c r="F89" s="106"/>
      <c r="G89" s="106"/>
      <c r="H89" s="106"/>
      <c r="I89" s="6" t="s">
        <v>89</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10" t="s">
        <v>93</v>
      </c>
      <c r="C90" s="110"/>
      <c r="D90" s="110"/>
      <c r="E90" s="110"/>
      <c r="F90" s="110"/>
      <c r="G90" s="110"/>
      <c r="H90" s="110"/>
      <c r="I90" s="57">
        <f>1/12</f>
        <v>8.3333333333333329E-2</v>
      </c>
      <c r="J90" s="32">
        <f>I24*I90</f>
        <v>237.33333333333331</v>
      </c>
      <c r="K90" s="45"/>
      <c r="L90" s="10"/>
      <c r="M90" s="10"/>
      <c r="N90" s="44"/>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101" t="s">
        <v>92</v>
      </c>
      <c r="C91" s="101"/>
      <c r="D91" s="101"/>
      <c r="E91" s="101"/>
      <c r="F91" s="101"/>
      <c r="G91" s="101"/>
      <c r="H91" s="101"/>
      <c r="I91" s="57">
        <f>(5/30/12)*100%</f>
        <v>1.3888888888888888E-2</v>
      </c>
      <c r="J91" s="32">
        <f>I24*I91</f>
        <v>39.55555555555555</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101" t="s">
        <v>91</v>
      </c>
      <c r="C92" s="101"/>
      <c r="D92" s="101"/>
      <c r="E92" s="101"/>
      <c r="F92" s="101"/>
      <c r="G92" s="101"/>
      <c r="H92" s="101"/>
      <c r="I92" s="57">
        <f>(5/30/12)*0.015*100%</f>
        <v>2.0833333333333332E-4</v>
      </c>
      <c r="J92" s="32">
        <f>I24*I92</f>
        <v>0.59333333333333327</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101" t="s">
        <v>97</v>
      </c>
      <c r="C93" s="101"/>
      <c r="D93" s="101"/>
      <c r="E93" s="101"/>
      <c r="F93" s="101"/>
      <c r="G93" s="101"/>
      <c r="H93" s="101"/>
      <c r="I93" s="60">
        <f>(1/12)*0.0178*100%/2</f>
        <v>7.4166666666666662E-4</v>
      </c>
      <c r="J93" s="32">
        <f>I24*I93</f>
        <v>2.1122666666666667</v>
      </c>
      <c r="K93" s="11"/>
      <c r="L93" s="10"/>
      <c r="M93" s="10"/>
      <c r="N93" s="10"/>
      <c r="O93" s="59"/>
      <c r="P93" s="51"/>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101" t="s">
        <v>96</v>
      </c>
      <c r="C94" s="101"/>
      <c r="D94" s="101"/>
      <c r="E94" s="101"/>
      <c r="F94" s="101"/>
      <c r="G94" s="101"/>
      <c r="H94" s="101"/>
      <c r="I94" s="60">
        <f>11.11%*5.28%*50%</f>
        <v>2.9330399999999996E-3</v>
      </c>
      <c r="J94" s="32">
        <f>I24*I94</f>
        <v>8.3532979199999993</v>
      </c>
      <c r="K94" s="11"/>
      <c r="L94" s="62"/>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101" t="s">
        <v>90</v>
      </c>
      <c r="C95" s="101"/>
      <c r="D95" s="101"/>
      <c r="E95" s="101"/>
      <c r="F95" s="101"/>
      <c r="G95" s="101"/>
      <c r="H95" s="101"/>
      <c r="I95" s="57">
        <f>(1/30/12)*100%</f>
        <v>2.7777777777777779E-3</v>
      </c>
      <c r="J95" s="32">
        <f>I24*I95</f>
        <v>7.9111111111111114</v>
      </c>
      <c r="K95" s="11"/>
      <c r="L95" s="51"/>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3"/>
      <c r="B96" s="103" t="s">
        <v>98</v>
      </c>
      <c r="C96" s="104"/>
      <c r="D96" s="104"/>
      <c r="E96" s="104"/>
      <c r="F96" s="104"/>
      <c r="G96" s="104"/>
      <c r="H96" s="105"/>
      <c r="I96" s="61">
        <f>SUM(I90:I95)</f>
        <v>0.10388304</v>
      </c>
      <c r="J96" s="41">
        <f>SUM(J90:J95)</f>
        <v>295.85889791999989</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08"/>
      <c r="B97" s="108"/>
      <c r="C97" s="108"/>
      <c r="D97" s="108"/>
      <c r="E97" s="108"/>
      <c r="F97" s="108"/>
      <c r="G97" s="108"/>
      <c r="H97" s="108"/>
      <c r="I97" s="108"/>
      <c r="J97" s="108"/>
      <c r="K97" s="109"/>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08"/>
      <c r="B98" s="108"/>
      <c r="C98" s="108"/>
      <c r="D98" s="108"/>
      <c r="E98" s="108"/>
      <c r="F98" s="108"/>
      <c r="G98" s="108"/>
      <c r="H98" s="108"/>
      <c r="I98" s="108"/>
      <c r="J98" s="108"/>
      <c r="K98" s="109"/>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107" t="s">
        <v>58</v>
      </c>
      <c r="B99" s="107"/>
      <c r="C99" s="107"/>
      <c r="D99" s="107"/>
      <c r="E99" s="107"/>
      <c r="F99" s="107"/>
      <c r="G99" s="107"/>
      <c r="H99" s="107"/>
      <c r="I99" s="107"/>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06" t="s">
        <v>59</v>
      </c>
      <c r="C100" s="106"/>
      <c r="D100" s="106"/>
      <c r="E100" s="106"/>
      <c r="F100" s="106"/>
      <c r="G100" s="106"/>
      <c r="H100" s="106"/>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02" t="s">
        <v>55</v>
      </c>
      <c r="C101" s="102"/>
      <c r="D101" s="102"/>
      <c r="E101" s="102"/>
      <c r="F101" s="102"/>
      <c r="G101" s="102"/>
      <c r="H101" s="102"/>
      <c r="I101" s="32">
        <f>J96</f>
        <v>295.85889791999989</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02" t="s">
        <v>57</v>
      </c>
      <c r="C102" s="102"/>
      <c r="D102" s="102"/>
      <c r="E102" s="102"/>
      <c r="F102" s="102"/>
      <c r="G102" s="102"/>
      <c r="H102" s="102"/>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100" t="s">
        <v>1</v>
      </c>
      <c r="B103" s="100"/>
      <c r="C103" s="100"/>
      <c r="D103" s="100"/>
      <c r="E103" s="100"/>
      <c r="F103" s="100"/>
      <c r="G103" s="100"/>
      <c r="H103" s="100"/>
      <c r="I103" s="33">
        <f>SUM(I101+I102)</f>
        <v>295.85889791999989</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95"/>
      <c r="B104" s="95"/>
      <c r="C104" s="95"/>
      <c r="D104" s="95"/>
      <c r="E104" s="95"/>
      <c r="F104" s="95"/>
      <c r="G104" s="95"/>
      <c r="H104" s="95"/>
      <c r="I104" s="95"/>
      <c r="J104" s="96"/>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95"/>
      <c r="B105" s="95"/>
      <c r="C105" s="95"/>
      <c r="D105" s="95"/>
      <c r="E105" s="95"/>
      <c r="F105" s="95"/>
      <c r="G105" s="95"/>
      <c r="H105" s="95"/>
      <c r="I105" s="95"/>
      <c r="J105" s="96"/>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107" t="s">
        <v>60</v>
      </c>
      <c r="B106" s="107"/>
      <c r="C106" s="107"/>
      <c r="D106" s="107"/>
      <c r="E106" s="107"/>
      <c r="F106" s="107"/>
      <c r="G106" s="107"/>
      <c r="H106" s="107"/>
      <c r="I106" s="107"/>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100" t="s">
        <v>61</v>
      </c>
      <c r="C107" s="100"/>
      <c r="D107" s="100"/>
      <c r="E107" s="100"/>
      <c r="F107" s="100"/>
      <c r="G107" s="100"/>
      <c r="H107" s="100"/>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101" t="s">
        <v>62</v>
      </c>
      <c r="C108" s="101"/>
      <c r="D108" s="101"/>
      <c r="E108" s="101"/>
      <c r="F108" s="101"/>
      <c r="G108" s="101"/>
      <c r="H108" s="101"/>
      <c r="I108" s="42">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101" t="s">
        <v>63</v>
      </c>
      <c r="C109" s="101"/>
      <c r="D109" s="101"/>
      <c r="E109" s="101"/>
      <c r="F109" s="101"/>
      <c r="G109" s="101"/>
      <c r="H109" s="101"/>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02" t="s">
        <v>64</v>
      </c>
      <c r="C110" s="102"/>
      <c r="D110" s="102"/>
      <c r="E110" s="102"/>
      <c r="F110" s="102"/>
      <c r="G110" s="102"/>
      <c r="H110" s="102"/>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101" t="s">
        <v>65</v>
      </c>
      <c r="C111" s="101"/>
      <c r="D111" s="101"/>
      <c r="E111" s="101"/>
      <c r="F111" s="101"/>
      <c r="G111" s="101"/>
      <c r="H111" s="101"/>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03" t="s">
        <v>1</v>
      </c>
      <c r="B112" s="104"/>
      <c r="C112" s="104"/>
      <c r="D112" s="104"/>
      <c r="E112" s="104"/>
      <c r="F112" s="104"/>
      <c r="G112" s="104"/>
      <c r="H112" s="105"/>
      <c r="I112" s="39">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95"/>
      <c r="B113" s="95"/>
      <c r="C113" s="95"/>
      <c r="D113" s="95"/>
      <c r="E113" s="95"/>
      <c r="F113" s="95"/>
      <c r="G113" s="95"/>
      <c r="H113" s="95"/>
      <c r="I113" s="95"/>
      <c r="J113" s="96"/>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95"/>
      <c r="B114" s="95"/>
      <c r="C114" s="95"/>
      <c r="D114" s="95"/>
      <c r="E114" s="95"/>
      <c r="F114" s="95"/>
      <c r="G114" s="95"/>
      <c r="H114" s="95"/>
      <c r="I114" s="95"/>
      <c r="J114" s="96"/>
      <c r="K114" s="10"/>
      <c r="L114" s="10"/>
    </row>
    <row r="115" spans="1:256" s="52" customFormat="1" ht="15.5" x14ac:dyDescent="0.3">
      <c r="A115" s="97" t="s">
        <v>99</v>
      </c>
      <c r="B115" s="98"/>
      <c r="C115" s="98"/>
      <c r="D115" s="98"/>
      <c r="E115" s="98"/>
      <c r="F115" s="98"/>
      <c r="G115" s="98"/>
      <c r="H115" s="99"/>
    </row>
    <row r="116" spans="1:256" s="52" customFormat="1" ht="13" x14ac:dyDescent="0.3">
      <c r="A116" s="94"/>
      <c r="B116" s="94"/>
      <c r="C116" s="94"/>
      <c r="D116" s="94"/>
      <c r="E116" s="94"/>
      <c r="F116" s="94"/>
      <c r="G116" s="94"/>
      <c r="H116" s="94"/>
      <c r="I116" s="94"/>
      <c r="J116" s="94"/>
    </row>
    <row r="117" spans="1:256" s="69" customFormat="1" ht="29" customHeight="1" x14ac:dyDescent="0.35">
      <c r="A117" s="20">
        <v>6</v>
      </c>
      <c r="B117" s="89" t="s">
        <v>100</v>
      </c>
      <c r="C117" s="89"/>
      <c r="D117" s="89"/>
      <c r="E117" s="89"/>
      <c r="F117" s="20" t="s">
        <v>25</v>
      </c>
      <c r="G117" s="84" t="s">
        <v>21</v>
      </c>
      <c r="H117" s="84"/>
    </row>
    <row r="118" spans="1:256" s="69" customFormat="1" x14ac:dyDescent="0.35">
      <c r="A118" s="20" t="s">
        <v>14</v>
      </c>
      <c r="B118" s="89" t="s">
        <v>5</v>
      </c>
      <c r="C118" s="89"/>
      <c r="D118" s="89"/>
      <c r="E118" s="89"/>
      <c r="F118" s="70">
        <v>0.06</v>
      </c>
      <c r="G118" s="90">
        <f>(I24+I73+J84+I103+I112)*F118</f>
        <v>356.4169095338666</v>
      </c>
      <c r="H118" s="90"/>
    </row>
    <row r="119" spans="1:256" s="69" customFormat="1" x14ac:dyDescent="0.35">
      <c r="A119" s="20" t="s">
        <v>15</v>
      </c>
      <c r="B119" s="89" t="s">
        <v>7</v>
      </c>
      <c r="C119" s="89"/>
      <c r="D119" s="89"/>
      <c r="E119" s="89"/>
      <c r="F119" s="70">
        <v>6.7900000000000002E-2</v>
      </c>
      <c r="G119" s="90">
        <f>(I24+I73+J84+I103+I112)*F119</f>
        <v>403.3451359558257</v>
      </c>
      <c r="H119" s="90"/>
    </row>
    <row r="120" spans="1:256" s="69" customFormat="1" x14ac:dyDescent="0.35">
      <c r="A120" s="20" t="s">
        <v>29</v>
      </c>
      <c r="B120" s="89" t="s">
        <v>6</v>
      </c>
      <c r="C120" s="89"/>
      <c r="D120" s="89"/>
      <c r="E120" s="89"/>
      <c r="F120" s="70"/>
      <c r="G120" s="90"/>
      <c r="H120" s="90"/>
    </row>
    <row r="121" spans="1:256" s="69" customFormat="1" x14ac:dyDescent="0.35">
      <c r="A121" s="20"/>
      <c r="B121" s="89" t="s">
        <v>101</v>
      </c>
      <c r="C121" s="89"/>
      <c r="D121" s="89"/>
      <c r="E121" s="89"/>
      <c r="F121" s="66">
        <v>1.6500000000000001E-2</v>
      </c>
      <c r="G121" s="90">
        <f>(I24+I73+J84+I103+I112)*F121</f>
        <v>98.014650121813318</v>
      </c>
      <c r="H121" s="90"/>
      <c r="I121" s="67" t="s">
        <v>102</v>
      </c>
    </row>
    <row r="122" spans="1:256" s="69" customFormat="1" x14ac:dyDescent="0.35">
      <c r="A122" s="20"/>
      <c r="B122" s="89" t="s">
        <v>103</v>
      </c>
      <c r="C122" s="89"/>
      <c r="D122" s="89"/>
      <c r="E122" s="89"/>
      <c r="F122" s="66">
        <v>7.5999999999999998E-2</v>
      </c>
      <c r="G122" s="90">
        <f>(I24+I73+J84+I103+I112)*F122</f>
        <v>451.46141874289771</v>
      </c>
      <c r="H122" s="90"/>
      <c r="I122" s="67" t="s">
        <v>102</v>
      </c>
    </row>
    <row r="123" spans="1:256" s="69" customFormat="1" x14ac:dyDescent="0.35">
      <c r="A123" s="20"/>
      <c r="B123" s="89" t="s">
        <v>104</v>
      </c>
      <c r="C123" s="89"/>
      <c r="D123" s="89"/>
      <c r="E123" s="89"/>
      <c r="F123" s="70"/>
      <c r="G123" s="90"/>
      <c r="H123" s="90"/>
    </row>
    <row r="124" spans="1:256" s="69" customFormat="1" x14ac:dyDescent="0.35">
      <c r="A124" s="20"/>
      <c r="B124" s="89" t="s">
        <v>122</v>
      </c>
      <c r="C124" s="89"/>
      <c r="D124" s="89"/>
      <c r="E124" s="89"/>
      <c r="F124" s="66">
        <v>0.05</v>
      </c>
      <c r="G124" s="90">
        <f>(I24+I73+J84+I103+I112)*F124</f>
        <v>297.01409127822217</v>
      </c>
      <c r="H124" s="90"/>
    </row>
    <row r="125" spans="1:256" s="69" customFormat="1" x14ac:dyDescent="0.35">
      <c r="A125" s="20"/>
      <c r="B125" s="89" t="s">
        <v>98</v>
      </c>
      <c r="C125" s="89"/>
      <c r="D125" s="89"/>
      <c r="E125" s="89"/>
      <c r="G125" s="90"/>
      <c r="H125" s="90"/>
    </row>
    <row r="126" spans="1:256" s="69" customFormat="1" x14ac:dyDescent="0.35">
      <c r="A126" s="84" t="s">
        <v>105</v>
      </c>
      <c r="B126" s="84"/>
      <c r="C126" s="84"/>
      <c r="D126" s="84"/>
      <c r="E126" s="84"/>
      <c r="F126" s="68">
        <f>SUM(F118:F124)</f>
        <v>0.27040000000000003</v>
      </c>
      <c r="G126" s="91">
        <f>SUM(G118:H124)</f>
        <v>1606.2522056326256</v>
      </c>
      <c r="H126" s="91"/>
    </row>
    <row r="127" spans="1:256" ht="15" customHeight="1" x14ac:dyDescent="0.35">
      <c r="A127" s="10"/>
      <c r="B127" s="10"/>
      <c r="C127" s="10"/>
      <c r="D127" s="10"/>
      <c r="E127" s="10"/>
      <c r="F127" s="10"/>
      <c r="G127" s="46"/>
      <c r="H127" s="46"/>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2" customFormat="1" ht="15.5" x14ac:dyDescent="0.3">
      <c r="A130" s="92" t="s">
        <v>106</v>
      </c>
      <c r="B130" s="93"/>
      <c r="C130" s="93"/>
      <c r="D130" s="93"/>
      <c r="E130" s="93"/>
      <c r="F130" s="93"/>
      <c r="G130" s="93"/>
      <c r="H130" s="93"/>
    </row>
    <row r="131" spans="1:12" s="52" customFormat="1" ht="13" x14ac:dyDescent="0.3">
      <c r="A131" s="94"/>
      <c r="B131" s="94"/>
      <c r="C131" s="94"/>
      <c r="D131" s="94"/>
      <c r="E131" s="94"/>
      <c r="F131" s="94"/>
      <c r="G131" s="94"/>
      <c r="H131" s="94"/>
      <c r="I131" s="94"/>
    </row>
    <row r="132" spans="1:12" customFormat="1" x14ac:dyDescent="0.35">
      <c r="A132" s="20"/>
      <c r="B132" s="84" t="s">
        <v>67</v>
      </c>
      <c r="C132" s="84"/>
      <c r="D132" s="84"/>
      <c r="E132" s="84"/>
      <c r="F132" s="84"/>
      <c r="G132" s="84"/>
      <c r="H132" s="20" t="s">
        <v>21</v>
      </c>
    </row>
    <row r="133" spans="1:12" customFormat="1" x14ac:dyDescent="0.35">
      <c r="A133" s="20" t="s">
        <v>14</v>
      </c>
      <c r="B133" s="85" t="s">
        <v>68</v>
      </c>
      <c r="C133" s="85"/>
      <c r="D133" s="85"/>
      <c r="E133" s="85"/>
      <c r="F133" s="85"/>
      <c r="G133" s="85"/>
      <c r="H133" s="72">
        <f>I24</f>
        <v>2848</v>
      </c>
    </row>
    <row r="134" spans="1:12" customFormat="1" x14ac:dyDescent="0.35">
      <c r="A134" s="20" t="s">
        <v>15</v>
      </c>
      <c r="B134" s="85" t="s">
        <v>107</v>
      </c>
      <c r="C134" s="85"/>
      <c r="D134" s="85"/>
      <c r="E134" s="85"/>
      <c r="F134" s="85"/>
      <c r="G134" s="85"/>
      <c r="H134" s="72">
        <f>I73</f>
        <v>2608.1498751999998</v>
      </c>
    </row>
    <row r="135" spans="1:12" customFormat="1" x14ac:dyDescent="0.35">
      <c r="A135" s="20" t="s">
        <v>29</v>
      </c>
      <c r="B135" s="85" t="s">
        <v>49</v>
      </c>
      <c r="C135" s="85"/>
      <c r="D135" s="85"/>
      <c r="E135" s="85"/>
      <c r="F135" s="85"/>
      <c r="G135" s="85"/>
      <c r="H135" s="72">
        <f>J84</f>
        <v>188.27305244444443</v>
      </c>
    </row>
    <row r="136" spans="1:12" customFormat="1" x14ac:dyDescent="0.35">
      <c r="A136" s="20" t="s">
        <v>32</v>
      </c>
      <c r="B136" s="88" t="s">
        <v>52</v>
      </c>
      <c r="C136" s="88"/>
      <c r="D136" s="88"/>
      <c r="E136" s="88"/>
      <c r="F136" s="88"/>
      <c r="G136" s="88"/>
      <c r="H136" s="72">
        <f>I103</f>
        <v>295.85889791999989</v>
      </c>
    </row>
    <row r="137" spans="1:12" customFormat="1" x14ac:dyDescent="0.35">
      <c r="A137" s="20" t="s">
        <v>8</v>
      </c>
      <c r="B137" s="85" t="s">
        <v>108</v>
      </c>
      <c r="C137" s="85"/>
      <c r="D137" s="85"/>
      <c r="E137" s="85"/>
      <c r="F137" s="85"/>
      <c r="G137" s="85"/>
      <c r="H137" s="83">
        <f>I112</f>
        <v>0</v>
      </c>
    </row>
    <row r="138" spans="1:12" customFormat="1" ht="13" customHeight="1" x14ac:dyDescent="0.35">
      <c r="A138" s="84" t="s">
        <v>109</v>
      </c>
      <c r="B138" s="84"/>
      <c r="C138" s="84"/>
      <c r="D138" s="84"/>
      <c r="E138" s="84"/>
      <c r="F138" s="84"/>
      <c r="G138" s="84"/>
      <c r="H138" s="73">
        <f>SUM(H133:H137)</f>
        <v>5940.2818255644434</v>
      </c>
    </row>
    <row r="139" spans="1:12" customFormat="1" x14ac:dyDescent="0.35">
      <c r="A139" s="20" t="s">
        <v>35</v>
      </c>
      <c r="B139" s="85" t="s">
        <v>110</v>
      </c>
      <c r="C139" s="85"/>
      <c r="D139" s="85"/>
      <c r="E139" s="85"/>
      <c r="F139" s="85"/>
      <c r="G139" s="85"/>
      <c r="H139" s="72">
        <f>G126</f>
        <v>1606.2522056326256</v>
      </c>
    </row>
    <row r="140" spans="1:12" customFormat="1" ht="13" customHeight="1" x14ac:dyDescent="0.35">
      <c r="A140" s="84" t="s">
        <v>111</v>
      </c>
      <c r="B140" s="84"/>
      <c r="C140" s="84"/>
      <c r="D140" s="84"/>
      <c r="E140" s="84"/>
      <c r="F140" s="84"/>
      <c r="G140" s="84"/>
      <c r="H140" s="74">
        <f>H138+H139</f>
        <v>7546.5340311970685</v>
      </c>
    </row>
    <row r="141" spans="1:12" s="52" customFormat="1" ht="13" customHeight="1" x14ac:dyDescent="0.3">
      <c r="A141" s="86" t="s">
        <v>112</v>
      </c>
      <c r="B141" s="86"/>
      <c r="C141" s="86"/>
      <c r="D141" s="86"/>
      <c r="E141" s="86"/>
      <c r="F141" s="86"/>
      <c r="G141" s="86"/>
      <c r="H141" s="75">
        <f>12*H140</f>
        <v>90558.408374364823</v>
      </c>
    </row>
    <row r="142" spans="1:12" s="71" customFormat="1" ht="15" customHeight="1" x14ac:dyDescent="0.3">
      <c r="A142" s="87" t="s">
        <v>113</v>
      </c>
      <c r="B142" s="87"/>
      <c r="C142" s="87"/>
      <c r="D142" s="87"/>
      <c r="E142" s="87"/>
      <c r="F142" s="87"/>
      <c r="G142" s="87"/>
      <c r="H142" s="87"/>
    </row>
    <row r="143" spans="1:12" s="71" customFormat="1" ht="121" customHeight="1" x14ac:dyDescent="0.3">
      <c r="A143" s="88" t="s">
        <v>114</v>
      </c>
      <c r="B143" s="88"/>
      <c r="C143" s="88"/>
      <c r="D143" s="88"/>
      <c r="E143" s="88"/>
      <c r="F143" s="88"/>
      <c r="G143" s="88"/>
      <c r="H143" s="88"/>
    </row>
    <row r="144" spans="1:12" x14ac:dyDescent="0.35">
      <c r="A144" s="27"/>
      <c r="B144" s="27"/>
      <c r="C144" s="27"/>
      <c r="D144" s="27"/>
      <c r="E144" s="27"/>
      <c r="F144" s="27"/>
      <c r="G144" s="27"/>
      <c r="H144" s="27"/>
    </row>
  </sheetData>
  <mergeCells count="141">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 ref="B30:H30"/>
    <mergeCell ref="B31:G31"/>
    <mergeCell ref="B32:G32"/>
    <mergeCell ref="A33:G33"/>
    <mergeCell ref="A34:I34"/>
    <mergeCell ref="A35:J36"/>
    <mergeCell ref="B23:G23"/>
    <mergeCell ref="A24:H24"/>
    <mergeCell ref="A25:I25"/>
    <mergeCell ref="A26:J27"/>
    <mergeCell ref="A28:I28"/>
    <mergeCell ref="A29:I29"/>
    <mergeCell ref="B43:G43"/>
    <mergeCell ref="B44:G44"/>
    <mergeCell ref="B45:G45"/>
    <mergeCell ref="A46:G46"/>
    <mergeCell ref="B47:G47"/>
    <mergeCell ref="A48:G48"/>
    <mergeCell ref="A37:I37"/>
    <mergeCell ref="B38:G38"/>
    <mergeCell ref="B39:G39"/>
    <mergeCell ref="B40:G40"/>
    <mergeCell ref="B41:C41"/>
    <mergeCell ref="B42:G42"/>
    <mergeCell ref="B56:G56"/>
    <mergeCell ref="B57:G57"/>
    <mergeCell ref="B58:G58"/>
    <mergeCell ref="B59:H59"/>
    <mergeCell ref="B61:G61"/>
    <mergeCell ref="B60:G60"/>
    <mergeCell ref="A49:I49"/>
    <mergeCell ref="A50:J51"/>
    <mergeCell ref="A52:I52"/>
    <mergeCell ref="B53:H53"/>
    <mergeCell ref="B54:H54"/>
    <mergeCell ref="B55:G55"/>
    <mergeCell ref="A66:J67"/>
    <mergeCell ref="A68:I68"/>
    <mergeCell ref="B69:H69"/>
    <mergeCell ref="B70:H70"/>
    <mergeCell ref="B71:H71"/>
    <mergeCell ref="B72:H72"/>
    <mergeCell ref="B62:G62"/>
    <mergeCell ref="B63:H63"/>
    <mergeCell ref="B64:H64"/>
    <mergeCell ref="A65:I65"/>
    <mergeCell ref="B80:H80"/>
    <mergeCell ref="B81:H81"/>
    <mergeCell ref="B82:H82"/>
    <mergeCell ref="B83:H83"/>
    <mergeCell ref="B84:H84"/>
    <mergeCell ref="A85:J86"/>
    <mergeCell ref="A73:H73"/>
    <mergeCell ref="A74:K75"/>
    <mergeCell ref="A76:J76"/>
    <mergeCell ref="B77:H77"/>
    <mergeCell ref="B78:H78"/>
    <mergeCell ref="B79:H79"/>
    <mergeCell ref="B93:H93"/>
    <mergeCell ref="B94:H94"/>
    <mergeCell ref="B95:H95"/>
    <mergeCell ref="B96:H96"/>
    <mergeCell ref="A97:K98"/>
    <mergeCell ref="A99:I99"/>
    <mergeCell ref="A87:J87"/>
    <mergeCell ref="A88:J88"/>
    <mergeCell ref="B89:H89"/>
    <mergeCell ref="B90:H90"/>
    <mergeCell ref="B91:H91"/>
    <mergeCell ref="B92:H92"/>
    <mergeCell ref="B107:H107"/>
    <mergeCell ref="B108:H108"/>
    <mergeCell ref="B109:H109"/>
    <mergeCell ref="B110:H110"/>
    <mergeCell ref="B111:H111"/>
    <mergeCell ref="A112:H112"/>
    <mergeCell ref="B100:H100"/>
    <mergeCell ref="B101:H101"/>
    <mergeCell ref="B102:H102"/>
    <mergeCell ref="A103:H103"/>
    <mergeCell ref="A104:J105"/>
    <mergeCell ref="A106:I106"/>
    <mergeCell ref="B119:E119"/>
    <mergeCell ref="G119:H119"/>
    <mergeCell ref="B120:E120"/>
    <mergeCell ref="G120:H120"/>
    <mergeCell ref="B121:E121"/>
    <mergeCell ref="G121:H121"/>
    <mergeCell ref="A113:J114"/>
    <mergeCell ref="A115:H115"/>
    <mergeCell ref="A116:J116"/>
    <mergeCell ref="B117:E117"/>
    <mergeCell ref="G117:H117"/>
    <mergeCell ref="B118:E118"/>
    <mergeCell ref="G118:H118"/>
    <mergeCell ref="B125:E125"/>
    <mergeCell ref="G125:H125"/>
    <mergeCell ref="A126:E126"/>
    <mergeCell ref="G126:H126"/>
    <mergeCell ref="A130:H130"/>
    <mergeCell ref="A131:I131"/>
    <mergeCell ref="B122:E122"/>
    <mergeCell ref="G122:H122"/>
    <mergeCell ref="B123:E123"/>
    <mergeCell ref="G123:H123"/>
    <mergeCell ref="B124:E124"/>
    <mergeCell ref="G124:H124"/>
    <mergeCell ref="A138:G138"/>
    <mergeCell ref="B139:G139"/>
    <mergeCell ref="A140:G140"/>
    <mergeCell ref="A141:G141"/>
    <mergeCell ref="A142:H142"/>
    <mergeCell ref="A143:H143"/>
    <mergeCell ref="B132:G132"/>
    <mergeCell ref="B133:G133"/>
    <mergeCell ref="B134:G134"/>
    <mergeCell ref="B135:G135"/>
    <mergeCell ref="B136:G136"/>
    <mergeCell ref="B137:G137"/>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A0D167-314D-4E01-A843-1DD5E5E05D71}">
  <dimension ref="A1:IV144"/>
  <sheetViews>
    <sheetView topLeftCell="A45" workbookViewId="0">
      <selection activeCell="B59" sqref="B59:H59"/>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73"/>
    </row>
    <row r="2" spans="1:256" x14ac:dyDescent="0.35">
      <c r="A2" s="9"/>
      <c r="B2" s="9"/>
      <c r="C2" s="9"/>
      <c r="D2" s="9"/>
      <c r="E2" s="10"/>
      <c r="F2" s="10"/>
      <c r="G2" s="10"/>
      <c r="J2" s="174"/>
    </row>
    <row r="3" spans="1:256" x14ac:dyDescent="0.35">
      <c r="A3" s="175" t="s">
        <v>0</v>
      </c>
      <c r="B3" s="175"/>
      <c r="C3" s="175"/>
      <c r="D3" s="175"/>
      <c r="E3" s="175"/>
      <c r="F3" s="175"/>
      <c r="G3" s="175"/>
      <c r="H3" s="175"/>
      <c r="I3" s="175"/>
      <c r="J3" s="174"/>
    </row>
    <row r="4" spans="1:256" x14ac:dyDescent="0.35">
      <c r="A4" s="176" t="s">
        <v>127</v>
      </c>
      <c r="B4" s="176"/>
      <c r="C4" s="176"/>
      <c r="D4" s="176"/>
      <c r="E4" s="176"/>
      <c r="F4" s="176"/>
      <c r="G4" s="176"/>
      <c r="H4" s="176"/>
      <c r="I4" s="176"/>
      <c r="J4" s="174"/>
    </row>
    <row r="5" spans="1:256" x14ac:dyDescent="0.35">
      <c r="A5" s="177" t="s">
        <v>9</v>
      </c>
      <c r="B5" s="177"/>
      <c r="C5" s="177"/>
      <c r="D5" s="177"/>
      <c r="E5" s="177"/>
      <c r="F5" s="177"/>
      <c r="G5" s="177"/>
      <c r="H5" s="177"/>
      <c r="I5" s="177"/>
      <c r="J5" s="174"/>
    </row>
    <row r="6" spans="1:256" x14ac:dyDescent="0.35">
      <c r="A6" s="178" t="s">
        <v>115</v>
      </c>
      <c r="B6" s="178"/>
      <c r="C6" s="178"/>
      <c r="D6" s="178"/>
      <c r="E6" s="178"/>
      <c r="F6" s="178"/>
      <c r="G6" s="178"/>
      <c r="H6" s="178"/>
      <c r="I6" s="178"/>
      <c r="J6" s="174"/>
    </row>
    <row r="7" spans="1:256" x14ac:dyDescent="0.35">
      <c r="A7" s="16"/>
      <c r="B7" s="16"/>
      <c r="C7" s="16"/>
      <c r="D7" s="16"/>
      <c r="E7" s="16"/>
      <c r="F7" s="16"/>
      <c r="G7" s="16"/>
      <c r="H7" s="17"/>
      <c r="I7" s="18"/>
      <c r="J7" s="174"/>
    </row>
    <row r="8" spans="1:256" customFormat="1" ht="14.5" customHeight="1" x14ac:dyDescent="0.35">
      <c r="A8" s="179" t="s">
        <v>116</v>
      </c>
      <c r="B8" s="179"/>
      <c r="C8" s="179"/>
      <c r="D8" s="179"/>
      <c r="E8" s="179"/>
      <c r="F8" s="179"/>
      <c r="G8" s="179"/>
      <c r="H8" s="179"/>
      <c r="I8" s="179"/>
      <c r="J8" s="174"/>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80" t="s">
        <v>81</v>
      </c>
      <c r="B9" s="180"/>
      <c r="C9" s="180"/>
      <c r="D9" s="180"/>
      <c r="E9" s="180"/>
      <c r="F9" s="180"/>
      <c r="G9" s="180"/>
      <c r="H9" s="180"/>
      <c r="I9" s="180"/>
      <c r="J9" s="174"/>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107" t="s">
        <v>75</v>
      </c>
      <c r="B10" s="107"/>
      <c r="C10" s="107"/>
      <c r="D10" s="107"/>
      <c r="E10" s="107"/>
      <c r="F10" s="107"/>
      <c r="G10" s="107"/>
      <c r="H10" s="107"/>
      <c r="I10" s="107"/>
      <c r="J10" s="174"/>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81"/>
      <c r="B11" s="181"/>
      <c r="C11" s="181"/>
      <c r="D11" s="181"/>
      <c r="E11" s="181"/>
      <c r="F11" s="181"/>
      <c r="G11" s="181"/>
      <c r="H11" s="181"/>
      <c r="I11" s="181"/>
      <c r="J11" s="174"/>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82"/>
      <c r="B12" s="182"/>
      <c r="C12" s="182"/>
      <c r="D12" s="182"/>
      <c r="E12" s="182"/>
      <c r="F12" s="182"/>
      <c r="G12" s="182"/>
      <c r="H12" s="182"/>
      <c r="I12" s="182"/>
      <c r="J12" s="174"/>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83" t="s">
        <v>69</v>
      </c>
      <c r="B13" s="183"/>
      <c r="C13" s="183"/>
      <c r="D13" s="183"/>
      <c r="E13" s="183"/>
      <c r="F13" s="183"/>
      <c r="G13" s="183"/>
      <c r="H13" s="183"/>
      <c r="I13" s="183"/>
      <c r="J13" s="174"/>
    </row>
    <row r="14" spans="1:256" customFormat="1" ht="14.5" customHeight="1" x14ac:dyDescent="0.35">
      <c r="A14" s="20" t="s">
        <v>14</v>
      </c>
      <c r="B14" s="158" t="s">
        <v>70</v>
      </c>
      <c r="C14" s="159"/>
      <c r="D14" s="159"/>
      <c r="E14" s="159"/>
      <c r="F14" s="160"/>
      <c r="G14" s="161" t="s">
        <v>71</v>
      </c>
      <c r="H14" s="162"/>
      <c r="I14" s="163"/>
      <c r="J14" s="174"/>
    </row>
    <row r="15" spans="1:256" customFormat="1" x14ac:dyDescent="0.35">
      <c r="A15" s="20" t="s">
        <v>15</v>
      </c>
      <c r="B15" s="164" t="s">
        <v>72</v>
      </c>
      <c r="C15" s="165"/>
      <c r="D15" s="165"/>
      <c r="E15" s="165"/>
      <c r="F15" s="166"/>
      <c r="G15" s="167" t="s">
        <v>117</v>
      </c>
      <c r="H15" s="168"/>
      <c r="I15" s="169"/>
      <c r="J15" s="174"/>
    </row>
    <row r="16" spans="1:256" customFormat="1" ht="14.5" customHeight="1" x14ac:dyDescent="0.35">
      <c r="A16" s="20" t="s">
        <v>29</v>
      </c>
      <c r="B16" s="158" t="s">
        <v>73</v>
      </c>
      <c r="C16" s="159"/>
      <c r="D16" s="159"/>
      <c r="E16" s="159"/>
      <c r="F16" s="160"/>
      <c r="G16" s="170">
        <v>24</v>
      </c>
      <c r="H16" s="171"/>
      <c r="I16" s="172"/>
      <c r="J16" s="174"/>
    </row>
    <row r="17" spans="1:256" customFormat="1" ht="15" customHeight="1" x14ac:dyDescent="0.35">
      <c r="A17" s="20" t="s">
        <v>32</v>
      </c>
      <c r="B17" s="152" t="s">
        <v>74</v>
      </c>
      <c r="C17" s="152"/>
      <c r="D17" s="152"/>
      <c r="E17" s="152"/>
      <c r="F17" s="152"/>
      <c r="G17" s="153">
        <v>45047</v>
      </c>
      <c r="H17" s="154"/>
      <c r="I17" s="155"/>
      <c r="J17" s="174"/>
    </row>
    <row r="18" spans="1:256" x14ac:dyDescent="0.35">
      <c r="A18" s="156"/>
      <c r="B18" s="156"/>
      <c r="C18" s="156"/>
      <c r="D18" s="156"/>
      <c r="E18" s="156"/>
      <c r="F18" s="156"/>
      <c r="G18" s="156"/>
      <c r="H18" s="156"/>
      <c r="I18" s="156"/>
      <c r="J18" s="157"/>
    </row>
    <row r="19" spans="1:256" x14ac:dyDescent="0.35">
      <c r="A19" s="156"/>
      <c r="B19" s="156"/>
      <c r="C19" s="156"/>
      <c r="D19" s="156"/>
      <c r="E19" s="156"/>
      <c r="F19" s="156"/>
      <c r="G19" s="156"/>
      <c r="H19" s="156"/>
      <c r="I19" s="156"/>
      <c r="J19" s="157"/>
    </row>
    <row r="20" spans="1:256" x14ac:dyDescent="0.35">
      <c r="A20" s="107" t="s">
        <v>10</v>
      </c>
      <c r="B20" s="107"/>
      <c r="C20" s="107"/>
      <c r="D20" s="107"/>
      <c r="E20" s="107"/>
      <c r="F20" s="107"/>
      <c r="G20" s="107"/>
      <c r="H20" s="107"/>
      <c r="I20" s="107"/>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100" t="s">
        <v>11</v>
      </c>
      <c r="C21" s="100"/>
      <c r="D21" s="100"/>
      <c r="E21" s="100"/>
      <c r="F21" s="100"/>
      <c r="G21" s="100"/>
      <c r="H21" s="3" t="s">
        <v>12</v>
      </c>
      <c r="I21" s="3" t="s">
        <v>13</v>
      </c>
      <c r="J21" s="21"/>
      <c r="K21" s="13"/>
      <c r="N21" s="13"/>
      <c r="O21" s="13"/>
      <c r="P21" s="13"/>
    </row>
    <row r="22" spans="1:256" x14ac:dyDescent="0.35">
      <c r="A22" s="5" t="s">
        <v>14</v>
      </c>
      <c r="B22" s="101" t="s">
        <v>118</v>
      </c>
      <c r="C22" s="101"/>
      <c r="D22" s="101"/>
      <c r="E22" s="101"/>
      <c r="F22" s="101"/>
      <c r="G22" s="101"/>
      <c r="H22" s="101"/>
      <c r="I22" s="28">
        <v>2322.9699999999998</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10" t="s">
        <v>76</v>
      </c>
      <c r="C23" s="110"/>
      <c r="D23" s="110"/>
      <c r="E23" s="110"/>
      <c r="F23" s="110"/>
      <c r="G23" s="110"/>
      <c r="H23" s="43">
        <v>0</v>
      </c>
      <c r="I23" s="32">
        <f>ROUND(H23*I22,2)</f>
        <v>0</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100" t="s">
        <v>1</v>
      </c>
      <c r="B24" s="100"/>
      <c r="C24" s="100"/>
      <c r="D24" s="100"/>
      <c r="E24" s="100"/>
      <c r="F24" s="100"/>
      <c r="G24" s="100"/>
      <c r="H24" s="100"/>
      <c r="I24" s="33">
        <f>SUM(I22:I23)</f>
        <v>2322.9699999999998</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47" t="s">
        <v>16</v>
      </c>
      <c r="B25" s="147"/>
      <c r="C25" s="147"/>
      <c r="D25" s="147"/>
      <c r="E25" s="147"/>
      <c r="F25" s="147"/>
      <c r="G25" s="147"/>
      <c r="H25" s="147"/>
      <c r="I25" s="147"/>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48"/>
      <c r="B26" s="148"/>
      <c r="C26" s="148"/>
      <c r="D26" s="148"/>
      <c r="E26" s="148"/>
      <c r="F26" s="148"/>
      <c r="G26" s="148"/>
      <c r="H26" s="148"/>
      <c r="I26" s="148"/>
      <c r="J26" s="149"/>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50"/>
      <c r="B27" s="150"/>
      <c r="C27" s="150"/>
      <c r="D27" s="150"/>
      <c r="E27" s="150"/>
      <c r="F27" s="150"/>
      <c r="G27" s="150"/>
      <c r="H27" s="150"/>
      <c r="I27" s="150"/>
      <c r="J27" s="151"/>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0" t="s">
        <v>17</v>
      </c>
      <c r="B28" s="120"/>
      <c r="C28" s="120"/>
      <c r="D28" s="120"/>
      <c r="E28" s="120"/>
      <c r="F28" s="120"/>
      <c r="G28" s="120"/>
      <c r="H28" s="120"/>
      <c r="I28" s="120"/>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06" t="s">
        <v>18</v>
      </c>
      <c r="B29" s="106"/>
      <c r="C29" s="106"/>
      <c r="D29" s="106"/>
      <c r="E29" s="106"/>
      <c r="F29" s="106"/>
      <c r="G29" s="106"/>
      <c r="H29" s="106"/>
      <c r="I29" s="106"/>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0" t="s">
        <v>20</v>
      </c>
      <c r="C30" s="120"/>
      <c r="D30" s="120"/>
      <c r="E30" s="120"/>
      <c r="F30" s="120"/>
      <c r="G30" s="120"/>
      <c r="H30" s="120"/>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37" t="s">
        <v>119</v>
      </c>
      <c r="C31" s="138"/>
      <c r="D31" s="138"/>
      <c r="E31" s="138"/>
      <c r="F31" s="138"/>
      <c r="G31" s="139"/>
      <c r="H31" s="23">
        <v>8.3299999999999999E-2</v>
      </c>
      <c r="I31" s="34">
        <f>I24*H31</f>
        <v>193.50340099999997</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40" t="s">
        <v>120</v>
      </c>
      <c r="C32" s="141"/>
      <c r="D32" s="141"/>
      <c r="E32" s="141"/>
      <c r="F32" s="141"/>
      <c r="G32" s="142"/>
      <c r="H32" s="23">
        <v>0.121</v>
      </c>
      <c r="I32" s="34">
        <f>I24*H32</f>
        <v>281.07936999999998</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03" t="s">
        <v>1</v>
      </c>
      <c r="B33" s="104"/>
      <c r="C33" s="104"/>
      <c r="D33" s="104"/>
      <c r="E33" s="104"/>
      <c r="F33" s="104"/>
      <c r="G33" s="105"/>
      <c r="H33" s="65">
        <f>SUM(H31:H32)</f>
        <v>0.20429999999999998</v>
      </c>
      <c r="I33" s="33">
        <f>SUM(I31+I32)</f>
        <v>474.58277099999998</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28" t="s">
        <v>22</v>
      </c>
      <c r="B34" s="128"/>
      <c r="C34" s="128"/>
      <c r="D34" s="128"/>
      <c r="E34" s="128"/>
      <c r="F34" s="128"/>
      <c r="G34" s="128"/>
      <c r="H34" s="128"/>
      <c r="I34" s="128"/>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43"/>
      <c r="B35" s="143"/>
      <c r="C35" s="143"/>
      <c r="D35" s="143"/>
      <c r="E35" s="143"/>
      <c r="F35" s="143"/>
      <c r="G35" s="143"/>
      <c r="H35" s="143"/>
      <c r="I35" s="143"/>
      <c r="J35" s="144"/>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45"/>
      <c r="B36" s="145"/>
      <c r="C36" s="145"/>
      <c r="D36" s="145"/>
      <c r="E36" s="145"/>
      <c r="F36" s="145"/>
      <c r="G36" s="145"/>
      <c r="H36" s="145"/>
      <c r="I36" s="145"/>
      <c r="J36" s="146"/>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107" t="s">
        <v>78</v>
      </c>
      <c r="B37" s="107"/>
      <c r="C37" s="107"/>
      <c r="D37" s="107"/>
      <c r="E37" s="107"/>
      <c r="F37" s="107"/>
      <c r="G37" s="107"/>
      <c r="H37" s="107"/>
      <c r="I37" s="107"/>
      <c r="J37" s="15"/>
    </row>
    <row r="38" spans="1:256" ht="30" customHeight="1" x14ac:dyDescent="0.35">
      <c r="A38" s="6" t="s">
        <v>23</v>
      </c>
      <c r="B38" s="100" t="s">
        <v>24</v>
      </c>
      <c r="C38" s="100"/>
      <c r="D38" s="100"/>
      <c r="E38" s="100"/>
      <c r="F38" s="100"/>
      <c r="G38" s="100"/>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101" t="s">
        <v>27</v>
      </c>
      <c r="C39" s="101"/>
      <c r="D39" s="101"/>
      <c r="E39" s="101"/>
      <c r="F39" s="101"/>
      <c r="G39" s="101"/>
      <c r="H39" s="23">
        <v>0.2</v>
      </c>
      <c r="I39" s="32">
        <f>(I24+I33)*H39</f>
        <v>559.5105542</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101" t="s">
        <v>28</v>
      </c>
      <c r="C40" s="101"/>
      <c r="D40" s="101"/>
      <c r="E40" s="101"/>
      <c r="F40" s="101"/>
      <c r="G40" s="101"/>
      <c r="H40" s="23">
        <v>2.5000000000000001E-2</v>
      </c>
      <c r="I40" s="32">
        <f>(I24+I33)*H40</f>
        <v>69.938819275</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36" t="s">
        <v>77</v>
      </c>
      <c r="C41" s="136"/>
      <c r="D41" s="5" t="s">
        <v>30</v>
      </c>
      <c r="E41" s="29">
        <v>0.03</v>
      </c>
      <c r="F41" s="5" t="s">
        <v>31</v>
      </c>
      <c r="G41" s="30">
        <v>1</v>
      </c>
      <c r="H41" s="23">
        <f>ROUND((E41*G41),6)</f>
        <v>0.03</v>
      </c>
      <c r="I41" s="32">
        <f>(I24+I33)*H41</f>
        <v>83.926583129999983</v>
      </c>
      <c r="J41" s="40" t="s">
        <v>82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101" t="s">
        <v>33</v>
      </c>
      <c r="C42" s="101"/>
      <c r="D42" s="101"/>
      <c r="E42" s="101"/>
      <c r="F42" s="101"/>
      <c r="G42" s="101"/>
      <c r="H42" s="23">
        <v>1.4999999999999999E-2</v>
      </c>
      <c r="I42" s="32">
        <f>(I24+I33)*H42</f>
        <v>41.963291564999992</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101" t="s">
        <v>34</v>
      </c>
      <c r="C43" s="101"/>
      <c r="D43" s="101"/>
      <c r="E43" s="101"/>
      <c r="F43" s="101"/>
      <c r="G43" s="101"/>
      <c r="H43" s="23">
        <v>0.01</v>
      </c>
      <c r="I43" s="32">
        <f>(I24+I33)*H43</f>
        <v>27.975527709999998</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101" t="s">
        <v>2</v>
      </c>
      <c r="C44" s="101"/>
      <c r="D44" s="101"/>
      <c r="E44" s="101"/>
      <c r="F44" s="101"/>
      <c r="G44" s="101"/>
      <c r="H44" s="23">
        <v>6.0000000000000001E-3</v>
      </c>
      <c r="I44" s="32">
        <f>(I24+I33)*H44</f>
        <v>16.785316625999997</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101" t="s">
        <v>3</v>
      </c>
      <c r="C45" s="101"/>
      <c r="D45" s="101"/>
      <c r="E45" s="101"/>
      <c r="F45" s="101"/>
      <c r="G45" s="101"/>
      <c r="H45" s="23">
        <v>2E-3</v>
      </c>
      <c r="I45" s="32">
        <f>(I24+I33)*H45</f>
        <v>5.5951055419999998</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33"/>
      <c r="B46" s="134"/>
      <c r="C46" s="134"/>
      <c r="D46" s="134"/>
      <c r="E46" s="134"/>
      <c r="F46" s="134"/>
      <c r="G46" s="135"/>
      <c r="H46" s="48">
        <f>SUM(H39:H45)</f>
        <v>0.28800000000000003</v>
      </c>
      <c r="I46" s="28">
        <f>SUM(I39:I45)</f>
        <v>805.69519804800007</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101" t="s">
        <v>4</v>
      </c>
      <c r="C47" s="101"/>
      <c r="D47" s="101"/>
      <c r="E47" s="101"/>
      <c r="F47" s="101"/>
      <c r="G47" s="101"/>
      <c r="H47" s="23">
        <v>0.08</v>
      </c>
      <c r="I47" s="32">
        <f>(I24+I33)*H47</f>
        <v>223.80422167999998</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06" t="s">
        <v>1</v>
      </c>
      <c r="B48" s="106"/>
      <c r="C48" s="106"/>
      <c r="D48" s="106"/>
      <c r="E48" s="106"/>
      <c r="F48" s="106"/>
      <c r="G48" s="106"/>
      <c r="H48" s="54">
        <f>H46+H47</f>
        <v>0.36800000000000005</v>
      </c>
      <c r="I48" s="33">
        <f>I46+I47</f>
        <v>1029.499419728</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28" t="s">
        <v>79</v>
      </c>
      <c r="B49" s="128"/>
      <c r="C49" s="128"/>
      <c r="D49" s="128"/>
      <c r="E49" s="128"/>
      <c r="F49" s="128"/>
      <c r="G49" s="128"/>
      <c r="H49" s="128"/>
      <c r="I49" s="128"/>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29"/>
      <c r="B50" s="129"/>
      <c r="C50" s="129"/>
      <c r="D50" s="129"/>
      <c r="E50" s="129"/>
      <c r="F50" s="129"/>
      <c r="G50" s="129"/>
      <c r="H50" s="129"/>
      <c r="I50" s="129"/>
      <c r="J50" s="130"/>
    </row>
    <row r="51" spans="1:256" s="2" customFormat="1" ht="15.5" x14ac:dyDescent="0.35">
      <c r="A51" s="131"/>
      <c r="B51" s="131"/>
      <c r="C51" s="131"/>
      <c r="D51" s="131"/>
      <c r="E51" s="131"/>
      <c r="F51" s="131"/>
      <c r="G51" s="131"/>
      <c r="H51" s="131"/>
      <c r="I51" s="131"/>
      <c r="J51" s="132"/>
    </row>
    <row r="52" spans="1:256" ht="18.649999999999999" customHeight="1" x14ac:dyDescent="0.35">
      <c r="A52" s="120" t="s">
        <v>38</v>
      </c>
      <c r="B52" s="120"/>
      <c r="C52" s="120"/>
      <c r="D52" s="120"/>
      <c r="E52" s="120"/>
      <c r="F52" s="120"/>
      <c r="G52" s="120"/>
      <c r="H52" s="120"/>
      <c r="I52" s="120"/>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100" t="s">
        <v>40</v>
      </c>
      <c r="C53" s="100"/>
      <c r="D53" s="100"/>
      <c r="E53" s="100"/>
      <c r="F53" s="100"/>
      <c r="G53" s="100"/>
      <c r="H53" s="100"/>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101" t="s">
        <v>130</v>
      </c>
      <c r="C54" s="101"/>
      <c r="D54" s="101"/>
      <c r="E54" s="101"/>
      <c r="F54" s="101"/>
      <c r="G54" s="101"/>
      <c r="H54" s="101"/>
      <c r="I54" s="24">
        <f>(5.5*2*22)-(I22/100)*6</f>
        <v>102.62180000000001</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25" t="s">
        <v>41</v>
      </c>
      <c r="C55" s="125"/>
      <c r="D55" s="125"/>
      <c r="E55" s="125"/>
      <c r="F55" s="125"/>
      <c r="G55" s="125"/>
      <c r="H55" s="38">
        <v>5.5</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25" t="s">
        <v>42</v>
      </c>
      <c r="C56" s="125"/>
      <c r="D56" s="125"/>
      <c r="E56" s="125"/>
      <c r="F56" s="125"/>
      <c r="G56" s="125"/>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25" t="s">
        <v>43</v>
      </c>
      <c r="C57" s="125"/>
      <c r="D57" s="125"/>
      <c r="E57" s="125"/>
      <c r="F57" s="125"/>
      <c r="G57" s="125"/>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27" t="s">
        <v>83</v>
      </c>
      <c r="C58" s="127"/>
      <c r="D58" s="127"/>
      <c r="E58" s="127"/>
      <c r="F58" s="127"/>
      <c r="G58" s="127"/>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101" t="s">
        <v>131</v>
      </c>
      <c r="C59" s="101"/>
      <c r="D59" s="101"/>
      <c r="E59" s="101"/>
      <c r="F59" s="101"/>
      <c r="G59" s="101"/>
      <c r="H59" s="101"/>
      <c r="I59" s="32">
        <v>28</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ht="30.5" customHeight="1" x14ac:dyDescent="0.35">
      <c r="A60" s="4"/>
      <c r="B60" s="125" t="s">
        <v>121</v>
      </c>
      <c r="C60" s="125"/>
      <c r="D60" s="125"/>
      <c r="E60" s="125"/>
      <c r="F60" s="125"/>
      <c r="G60" s="125"/>
      <c r="H60" s="38">
        <f>I59*H61</f>
        <v>616</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25" t="s">
        <v>44</v>
      </c>
      <c r="C61" s="125"/>
      <c r="D61" s="125"/>
      <c r="E61" s="125"/>
      <c r="F61" s="125"/>
      <c r="G61" s="125"/>
      <c r="H61" s="77">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25" t="s">
        <v>45</v>
      </c>
      <c r="C62" s="125"/>
      <c r="D62" s="125"/>
      <c r="E62" s="125"/>
      <c r="F62" s="125"/>
      <c r="G62" s="125"/>
      <c r="H62" s="76">
        <v>0.05</v>
      </c>
      <c r="I62" s="24">
        <f>H62*H60</f>
        <v>30.8</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101" t="s">
        <v>128</v>
      </c>
      <c r="C63" s="101"/>
      <c r="D63" s="101"/>
      <c r="E63" s="101"/>
      <c r="F63" s="101"/>
      <c r="G63" s="101"/>
      <c r="H63" s="101"/>
      <c r="I63" s="24">
        <v>0</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06" t="s">
        <v>1</v>
      </c>
      <c r="C64" s="106"/>
      <c r="D64" s="106"/>
      <c r="E64" s="106"/>
      <c r="F64" s="106"/>
      <c r="G64" s="106"/>
      <c r="H64" s="106"/>
      <c r="I64" s="8">
        <f>(I54+H60-I62)</f>
        <v>687.82180000000005</v>
      </c>
      <c r="J64" s="45"/>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26" t="s">
        <v>46</v>
      </c>
      <c r="B65" s="126"/>
      <c r="C65" s="126"/>
      <c r="D65" s="126"/>
      <c r="E65" s="126"/>
      <c r="F65" s="126"/>
      <c r="G65" s="126"/>
      <c r="H65" s="126"/>
      <c r="I65" s="126"/>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21"/>
      <c r="B66" s="121"/>
      <c r="C66" s="121"/>
      <c r="D66" s="121"/>
      <c r="E66" s="121"/>
      <c r="F66" s="121"/>
      <c r="G66" s="121"/>
      <c r="H66" s="121"/>
      <c r="I66" s="121"/>
      <c r="J66" s="122"/>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23"/>
      <c r="B67" s="123"/>
      <c r="C67" s="123"/>
      <c r="D67" s="123"/>
      <c r="E67" s="123"/>
      <c r="F67" s="123"/>
      <c r="G67" s="123"/>
      <c r="H67" s="123"/>
      <c r="I67" s="123"/>
      <c r="J67" s="124"/>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107" t="s">
        <v>80</v>
      </c>
      <c r="B68" s="107"/>
      <c r="C68" s="107"/>
      <c r="D68" s="107"/>
      <c r="E68" s="107"/>
      <c r="F68" s="107"/>
      <c r="G68" s="107"/>
      <c r="H68" s="107"/>
      <c r="I68" s="107"/>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100" t="s">
        <v>47</v>
      </c>
      <c r="C69" s="100"/>
      <c r="D69" s="100"/>
      <c r="E69" s="100"/>
      <c r="F69" s="100"/>
      <c r="G69" s="100"/>
      <c r="H69" s="100"/>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101" t="s">
        <v>48</v>
      </c>
      <c r="C70" s="101"/>
      <c r="D70" s="101"/>
      <c r="E70" s="101"/>
      <c r="F70" s="101"/>
      <c r="G70" s="101"/>
      <c r="H70" s="101"/>
      <c r="I70" s="34">
        <f>I33</f>
        <v>474.58277099999998</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101" t="s">
        <v>24</v>
      </c>
      <c r="C71" s="101"/>
      <c r="D71" s="101"/>
      <c r="E71" s="101"/>
      <c r="F71" s="101"/>
      <c r="G71" s="101"/>
      <c r="H71" s="101"/>
      <c r="I71" s="34">
        <f>I48</f>
        <v>1029.499419728</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101" t="s">
        <v>40</v>
      </c>
      <c r="C72" s="101"/>
      <c r="D72" s="101"/>
      <c r="E72" s="101"/>
      <c r="F72" s="101"/>
      <c r="G72" s="101"/>
      <c r="H72" s="101"/>
      <c r="I72" s="34">
        <f>I64</f>
        <v>687.82180000000005</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100" t="s">
        <v>1</v>
      </c>
      <c r="B73" s="100"/>
      <c r="C73" s="100"/>
      <c r="D73" s="100"/>
      <c r="E73" s="100"/>
      <c r="F73" s="100"/>
      <c r="G73" s="100"/>
      <c r="H73" s="100"/>
      <c r="I73" s="39">
        <f>SUM(I70+I71+I72)</f>
        <v>2191.9039907280003</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18"/>
      <c r="B74" s="118"/>
      <c r="C74" s="118"/>
      <c r="D74" s="118"/>
      <c r="E74" s="118"/>
      <c r="F74" s="118"/>
      <c r="G74" s="118"/>
      <c r="H74" s="118"/>
      <c r="I74" s="118"/>
      <c r="J74" s="118"/>
      <c r="K74" s="119"/>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18"/>
      <c r="B75" s="118"/>
      <c r="C75" s="118"/>
      <c r="D75" s="118"/>
      <c r="E75" s="118"/>
      <c r="F75" s="118"/>
      <c r="G75" s="118"/>
      <c r="H75" s="118"/>
      <c r="I75" s="118"/>
      <c r="J75" s="118"/>
      <c r="K75" s="119"/>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20" t="s">
        <v>49</v>
      </c>
      <c r="B76" s="120"/>
      <c r="C76" s="120"/>
      <c r="D76" s="120"/>
      <c r="E76" s="120"/>
      <c r="F76" s="120"/>
      <c r="G76" s="120"/>
      <c r="H76" s="120"/>
      <c r="I76" s="120"/>
      <c r="J76" s="120"/>
      <c r="K76" s="15"/>
    </row>
    <row r="77" spans="1:256" x14ac:dyDescent="0.35">
      <c r="A77" s="6">
        <v>3</v>
      </c>
      <c r="B77" s="106" t="s">
        <v>50</v>
      </c>
      <c r="C77" s="106"/>
      <c r="D77" s="106"/>
      <c r="E77" s="106"/>
      <c r="F77" s="106"/>
      <c r="G77" s="106"/>
      <c r="H77" s="106"/>
      <c r="I77" s="6" t="s">
        <v>87</v>
      </c>
      <c r="J77" s="6" t="s">
        <v>51</v>
      </c>
      <c r="K77" s="78"/>
      <c r="L77" s="47"/>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101" t="s">
        <v>94</v>
      </c>
      <c r="C78" s="101"/>
      <c r="D78" s="101"/>
      <c r="E78" s="101"/>
      <c r="F78" s="101"/>
      <c r="G78" s="101"/>
      <c r="H78" s="101"/>
      <c r="I78" s="26">
        <f>(1/12*0.05*100%)</f>
        <v>4.1666666666666666E-3</v>
      </c>
      <c r="J78" s="32">
        <f>I24*I78</f>
        <v>9.6790416666666665</v>
      </c>
      <c r="K78" s="79"/>
      <c r="L78" s="49"/>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11" t="s">
        <v>84</v>
      </c>
      <c r="C79" s="112"/>
      <c r="D79" s="112"/>
      <c r="E79" s="112"/>
      <c r="F79" s="112"/>
      <c r="G79" s="112"/>
      <c r="H79" s="113"/>
      <c r="I79" s="50">
        <f>(8%*0.42%)</f>
        <v>3.3599999999999998E-4</v>
      </c>
      <c r="J79" s="32">
        <f>I24*I79</f>
        <v>0.78051791999999987</v>
      </c>
      <c r="K79" s="80"/>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2" customFormat="1" ht="28" customHeight="1" x14ac:dyDescent="0.3">
      <c r="A80" s="64" t="s">
        <v>29</v>
      </c>
      <c r="B80" s="89" t="s">
        <v>85</v>
      </c>
      <c r="C80" s="89"/>
      <c r="D80" s="89"/>
      <c r="E80" s="89"/>
      <c r="F80" s="89"/>
      <c r="G80" s="89"/>
      <c r="H80" s="89"/>
      <c r="I80" s="53">
        <f>(((1+2/12+(1/3*1/12))*(0.08*0.4*0.9*100%)))</f>
        <v>3.44E-2</v>
      </c>
      <c r="J80" s="32">
        <f>I24*I80</f>
        <v>79.910167999999999</v>
      </c>
      <c r="K80" s="81"/>
      <c r="L80" s="55"/>
    </row>
    <row r="81" spans="1:256" ht="31.75" customHeight="1" x14ac:dyDescent="0.35">
      <c r="A81" s="4" t="s">
        <v>32</v>
      </c>
      <c r="B81" s="101" t="s">
        <v>88</v>
      </c>
      <c r="C81" s="101"/>
      <c r="D81" s="101"/>
      <c r="E81" s="101"/>
      <c r="F81" s="101"/>
      <c r="G81" s="101"/>
      <c r="H81" s="101"/>
      <c r="I81" s="57">
        <f>(7/30)/12*100%</f>
        <v>1.9444444444444445E-2</v>
      </c>
      <c r="J81" s="32">
        <f>I24*I81</f>
        <v>45.168861111111106</v>
      </c>
      <c r="K81" s="45"/>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02" t="s">
        <v>86</v>
      </c>
      <c r="C82" s="102"/>
      <c r="D82" s="102"/>
      <c r="E82" s="102"/>
      <c r="F82" s="102"/>
      <c r="G82" s="102"/>
      <c r="H82" s="102"/>
      <c r="I82" s="23">
        <f>36.8%*1.94%</f>
        <v>7.1392000000000001E-3</v>
      </c>
      <c r="J82" s="32">
        <f>I24*I82</f>
        <v>16.584147423999998</v>
      </c>
      <c r="K82" s="45"/>
      <c r="L82" s="5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11" t="s">
        <v>95</v>
      </c>
      <c r="C83" s="112"/>
      <c r="D83" s="112"/>
      <c r="E83" s="112"/>
      <c r="F83" s="112"/>
      <c r="G83" s="112"/>
      <c r="H83" s="113"/>
      <c r="I83" s="56">
        <f>0.08*0.0194*0.4*100%</f>
        <v>6.2080000000000002E-4</v>
      </c>
      <c r="J83" s="32">
        <f>I24*I83</f>
        <v>1.4420997759999998</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3"/>
      <c r="B84" s="103" t="s">
        <v>98</v>
      </c>
      <c r="C84" s="104"/>
      <c r="D84" s="104"/>
      <c r="E84" s="104"/>
      <c r="F84" s="104"/>
      <c r="G84" s="104"/>
      <c r="H84" s="105"/>
      <c r="I84" s="54">
        <f>SUM(I78:I83)</f>
        <v>6.6107111111111116E-2</v>
      </c>
      <c r="J84" s="33">
        <f>SUM(J78:J83)</f>
        <v>153.56483589777778</v>
      </c>
      <c r="K84" s="45"/>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14"/>
      <c r="B85" s="114"/>
      <c r="C85" s="114"/>
      <c r="D85" s="114"/>
      <c r="E85" s="114"/>
      <c r="F85" s="114"/>
      <c r="G85" s="114"/>
      <c r="H85" s="114"/>
      <c r="I85" s="114"/>
      <c r="J85" s="115"/>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16"/>
      <c r="B86" s="116"/>
      <c r="C86" s="116"/>
      <c r="D86" s="116"/>
      <c r="E86" s="116"/>
      <c r="F86" s="116"/>
      <c r="G86" s="116"/>
      <c r="H86" s="116"/>
      <c r="I86" s="116"/>
      <c r="J86" s="117"/>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107" t="s">
        <v>52</v>
      </c>
      <c r="B87" s="107"/>
      <c r="C87" s="107"/>
      <c r="D87" s="107"/>
      <c r="E87" s="107"/>
      <c r="F87" s="107"/>
      <c r="G87" s="107"/>
      <c r="H87" s="107"/>
      <c r="I87" s="107"/>
      <c r="J87" s="107"/>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6" customFormat="1" ht="19" customHeight="1" x14ac:dyDescent="0.35">
      <c r="A88" s="107" t="s">
        <v>53</v>
      </c>
      <c r="B88" s="107"/>
      <c r="C88" s="107"/>
      <c r="D88" s="107"/>
      <c r="E88" s="107"/>
      <c r="F88" s="107"/>
      <c r="G88" s="107"/>
      <c r="H88" s="107"/>
      <c r="I88" s="107"/>
      <c r="J88" s="107"/>
      <c r="K88" s="82"/>
    </row>
    <row r="89" spans="1:256" ht="15.75" customHeight="1" x14ac:dyDescent="0.35">
      <c r="A89" s="7" t="s">
        <v>54</v>
      </c>
      <c r="B89" s="106" t="s">
        <v>55</v>
      </c>
      <c r="C89" s="106"/>
      <c r="D89" s="106"/>
      <c r="E89" s="106"/>
      <c r="F89" s="106"/>
      <c r="G89" s="106"/>
      <c r="H89" s="106"/>
      <c r="I89" s="6" t="s">
        <v>89</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10" t="s">
        <v>93</v>
      </c>
      <c r="C90" s="110"/>
      <c r="D90" s="110"/>
      <c r="E90" s="110"/>
      <c r="F90" s="110"/>
      <c r="G90" s="110"/>
      <c r="H90" s="110"/>
      <c r="I90" s="57">
        <f>1/12</f>
        <v>8.3333333333333329E-2</v>
      </c>
      <c r="J90" s="32">
        <f>I24*I90</f>
        <v>193.58083333333332</v>
      </c>
      <c r="K90" s="45"/>
      <c r="L90" s="10"/>
      <c r="M90" s="10"/>
      <c r="N90" s="44"/>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101" t="s">
        <v>92</v>
      </c>
      <c r="C91" s="101"/>
      <c r="D91" s="101"/>
      <c r="E91" s="101"/>
      <c r="F91" s="101"/>
      <c r="G91" s="101"/>
      <c r="H91" s="101"/>
      <c r="I91" s="57">
        <f>(5/30/12)*100%</f>
        <v>1.3888888888888888E-2</v>
      </c>
      <c r="J91" s="32">
        <f>I24*I91</f>
        <v>32.263472222222219</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101" t="s">
        <v>91</v>
      </c>
      <c r="C92" s="101"/>
      <c r="D92" s="101"/>
      <c r="E92" s="101"/>
      <c r="F92" s="101"/>
      <c r="G92" s="101"/>
      <c r="H92" s="101"/>
      <c r="I92" s="57">
        <f>(5/30/12)*0.015*100%</f>
        <v>2.0833333333333332E-4</v>
      </c>
      <c r="J92" s="32">
        <f>I24*I92</f>
        <v>0.48395208333333328</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101" t="s">
        <v>97</v>
      </c>
      <c r="C93" s="101"/>
      <c r="D93" s="101"/>
      <c r="E93" s="101"/>
      <c r="F93" s="101"/>
      <c r="G93" s="101"/>
      <c r="H93" s="101"/>
      <c r="I93" s="60">
        <f>(1/12)*0.0178*100%/2</f>
        <v>7.4166666666666662E-4</v>
      </c>
      <c r="J93" s="32">
        <f>I24*I93</f>
        <v>1.7228694166666665</v>
      </c>
      <c r="K93" s="11"/>
      <c r="L93" s="10"/>
      <c r="M93" s="10"/>
      <c r="N93" s="10"/>
      <c r="O93" s="59"/>
      <c r="P93" s="51"/>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101" t="s">
        <v>96</v>
      </c>
      <c r="C94" s="101"/>
      <c r="D94" s="101"/>
      <c r="E94" s="101"/>
      <c r="F94" s="101"/>
      <c r="G94" s="101"/>
      <c r="H94" s="101"/>
      <c r="I94" s="60">
        <f>11.11%*5.28%*50%</f>
        <v>2.9330399999999996E-3</v>
      </c>
      <c r="J94" s="32">
        <f>I24*I94</f>
        <v>6.8133639287999985</v>
      </c>
      <c r="K94" s="11"/>
      <c r="L94" s="62"/>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101" t="s">
        <v>90</v>
      </c>
      <c r="C95" s="101"/>
      <c r="D95" s="101"/>
      <c r="E95" s="101"/>
      <c r="F95" s="101"/>
      <c r="G95" s="101"/>
      <c r="H95" s="101"/>
      <c r="I95" s="57">
        <f>(1/30/12)*100%</f>
        <v>2.7777777777777779E-3</v>
      </c>
      <c r="J95" s="32">
        <f>I24*I95</f>
        <v>6.4526944444444441</v>
      </c>
      <c r="K95" s="11"/>
      <c r="L95" s="51"/>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3"/>
      <c r="B96" s="103" t="s">
        <v>98</v>
      </c>
      <c r="C96" s="104"/>
      <c r="D96" s="104"/>
      <c r="E96" s="104"/>
      <c r="F96" s="104"/>
      <c r="G96" s="104"/>
      <c r="H96" s="105"/>
      <c r="I96" s="61">
        <f>SUM(I90:I95)</f>
        <v>0.10388304</v>
      </c>
      <c r="J96" s="41">
        <f>SUM(J90:J95)</f>
        <v>241.31718542879995</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08"/>
      <c r="B97" s="108"/>
      <c r="C97" s="108"/>
      <c r="D97" s="108"/>
      <c r="E97" s="108"/>
      <c r="F97" s="108"/>
      <c r="G97" s="108"/>
      <c r="H97" s="108"/>
      <c r="I97" s="108"/>
      <c r="J97" s="108"/>
      <c r="K97" s="109"/>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08"/>
      <c r="B98" s="108"/>
      <c r="C98" s="108"/>
      <c r="D98" s="108"/>
      <c r="E98" s="108"/>
      <c r="F98" s="108"/>
      <c r="G98" s="108"/>
      <c r="H98" s="108"/>
      <c r="I98" s="108"/>
      <c r="J98" s="108"/>
      <c r="K98" s="109"/>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107" t="s">
        <v>58</v>
      </c>
      <c r="B99" s="107"/>
      <c r="C99" s="107"/>
      <c r="D99" s="107"/>
      <c r="E99" s="107"/>
      <c r="F99" s="107"/>
      <c r="G99" s="107"/>
      <c r="H99" s="107"/>
      <c r="I99" s="107"/>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06" t="s">
        <v>59</v>
      </c>
      <c r="C100" s="106"/>
      <c r="D100" s="106"/>
      <c r="E100" s="106"/>
      <c r="F100" s="106"/>
      <c r="G100" s="106"/>
      <c r="H100" s="106"/>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02" t="s">
        <v>55</v>
      </c>
      <c r="C101" s="102"/>
      <c r="D101" s="102"/>
      <c r="E101" s="102"/>
      <c r="F101" s="102"/>
      <c r="G101" s="102"/>
      <c r="H101" s="102"/>
      <c r="I101" s="32">
        <f>J96</f>
        <v>241.31718542879995</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02" t="s">
        <v>57</v>
      </c>
      <c r="C102" s="102"/>
      <c r="D102" s="102"/>
      <c r="E102" s="102"/>
      <c r="F102" s="102"/>
      <c r="G102" s="102"/>
      <c r="H102" s="102"/>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100" t="s">
        <v>1</v>
      </c>
      <c r="B103" s="100"/>
      <c r="C103" s="100"/>
      <c r="D103" s="100"/>
      <c r="E103" s="100"/>
      <c r="F103" s="100"/>
      <c r="G103" s="100"/>
      <c r="H103" s="100"/>
      <c r="I103" s="33">
        <f>SUM(I101+I102)</f>
        <v>241.31718542879995</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95"/>
      <c r="B104" s="95"/>
      <c r="C104" s="95"/>
      <c r="D104" s="95"/>
      <c r="E104" s="95"/>
      <c r="F104" s="95"/>
      <c r="G104" s="95"/>
      <c r="H104" s="95"/>
      <c r="I104" s="95"/>
      <c r="J104" s="96"/>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95"/>
      <c r="B105" s="95"/>
      <c r="C105" s="95"/>
      <c r="D105" s="95"/>
      <c r="E105" s="95"/>
      <c r="F105" s="95"/>
      <c r="G105" s="95"/>
      <c r="H105" s="95"/>
      <c r="I105" s="95"/>
      <c r="J105" s="96"/>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107" t="s">
        <v>60</v>
      </c>
      <c r="B106" s="107"/>
      <c r="C106" s="107"/>
      <c r="D106" s="107"/>
      <c r="E106" s="107"/>
      <c r="F106" s="107"/>
      <c r="G106" s="107"/>
      <c r="H106" s="107"/>
      <c r="I106" s="107"/>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100" t="s">
        <v>61</v>
      </c>
      <c r="C107" s="100"/>
      <c r="D107" s="100"/>
      <c r="E107" s="100"/>
      <c r="F107" s="100"/>
      <c r="G107" s="100"/>
      <c r="H107" s="100"/>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101" t="s">
        <v>62</v>
      </c>
      <c r="C108" s="101"/>
      <c r="D108" s="101"/>
      <c r="E108" s="101"/>
      <c r="F108" s="101"/>
      <c r="G108" s="101"/>
      <c r="H108" s="101"/>
      <c r="I108" s="42">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101" t="s">
        <v>63</v>
      </c>
      <c r="C109" s="101"/>
      <c r="D109" s="101"/>
      <c r="E109" s="101"/>
      <c r="F109" s="101"/>
      <c r="G109" s="101"/>
      <c r="H109" s="101"/>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02" t="s">
        <v>64</v>
      </c>
      <c r="C110" s="102"/>
      <c r="D110" s="102"/>
      <c r="E110" s="102"/>
      <c r="F110" s="102"/>
      <c r="G110" s="102"/>
      <c r="H110" s="102"/>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101" t="s">
        <v>65</v>
      </c>
      <c r="C111" s="101"/>
      <c r="D111" s="101"/>
      <c r="E111" s="101"/>
      <c r="F111" s="101"/>
      <c r="G111" s="101"/>
      <c r="H111" s="101"/>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03" t="s">
        <v>1</v>
      </c>
      <c r="B112" s="104"/>
      <c r="C112" s="104"/>
      <c r="D112" s="104"/>
      <c r="E112" s="104"/>
      <c r="F112" s="104"/>
      <c r="G112" s="104"/>
      <c r="H112" s="105"/>
      <c r="I112" s="39">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95"/>
      <c r="B113" s="95"/>
      <c r="C113" s="95"/>
      <c r="D113" s="95"/>
      <c r="E113" s="95"/>
      <c r="F113" s="95"/>
      <c r="G113" s="95"/>
      <c r="H113" s="95"/>
      <c r="I113" s="95"/>
      <c r="J113" s="96"/>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95"/>
      <c r="B114" s="95"/>
      <c r="C114" s="95"/>
      <c r="D114" s="95"/>
      <c r="E114" s="95"/>
      <c r="F114" s="95"/>
      <c r="G114" s="95"/>
      <c r="H114" s="95"/>
      <c r="I114" s="95"/>
      <c r="J114" s="96"/>
      <c r="K114" s="10"/>
      <c r="L114" s="10"/>
    </row>
    <row r="115" spans="1:256" s="52" customFormat="1" ht="15.5" x14ac:dyDescent="0.3">
      <c r="A115" s="97" t="s">
        <v>99</v>
      </c>
      <c r="B115" s="98"/>
      <c r="C115" s="98"/>
      <c r="D115" s="98"/>
      <c r="E115" s="98"/>
      <c r="F115" s="98"/>
      <c r="G115" s="98"/>
      <c r="H115" s="99"/>
    </row>
    <row r="116" spans="1:256" s="52" customFormat="1" ht="13" x14ac:dyDescent="0.3">
      <c r="A116" s="94"/>
      <c r="B116" s="94"/>
      <c r="C116" s="94"/>
      <c r="D116" s="94"/>
      <c r="E116" s="94"/>
      <c r="F116" s="94"/>
      <c r="G116" s="94"/>
      <c r="H116" s="94"/>
      <c r="I116" s="94"/>
      <c r="J116" s="94"/>
    </row>
    <row r="117" spans="1:256" s="69" customFormat="1" ht="29" customHeight="1" x14ac:dyDescent="0.35">
      <c r="A117" s="20">
        <v>6</v>
      </c>
      <c r="B117" s="89" t="s">
        <v>100</v>
      </c>
      <c r="C117" s="89"/>
      <c r="D117" s="89"/>
      <c r="E117" s="89"/>
      <c r="F117" s="20" t="s">
        <v>25</v>
      </c>
      <c r="G117" s="84" t="s">
        <v>21</v>
      </c>
      <c r="H117" s="84"/>
    </row>
    <row r="118" spans="1:256" s="69" customFormat="1" x14ac:dyDescent="0.35">
      <c r="A118" s="20" t="s">
        <v>14</v>
      </c>
      <c r="B118" s="89" t="s">
        <v>5</v>
      </c>
      <c r="C118" s="89"/>
      <c r="D118" s="89"/>
      <c r="E118" s="89"/>
      <c r="F118" s="70">
        <v>0.06</v>
      </c>
      <c r="G118" s="90">
        <f>(I24+I73+J84+I103+I112)*F118</f>
        <v>294.58536072327468</v>
      </c>
      <c r="H118" s="90"/>
    </row>
    <row r="119" spans="1:256" s="69" customFormat="1" x14ac:dyDescent="0.35">
      <c r="A119" s="20" t="s">
        <v>15</v>
      </c>
      <c r="B119" s="89" t="s">
        <v>7</v>
      </c>
      <c r="C119" s="89"/>
      <c r="D119" s="89"/>
      <c r="E119" s="89"/>
      <c r="F119" s="70">
        <v>6.7900000000000002E-2</v>
      </c>
      <c r="G119" s="90">
        <f>(I24+I73+J84+I103+I112)*F119</f>
        <v>333.37243321850582</v>
      </c>
      <c r="H119" s="90"/>
    </row>
    <row r="120" spans="1:256" s="69" customFormat="1" x14ac:dyDescent="0.35">
      <c r="A120" s="20" t="s">
        <v>29</v>
      </c>
      <c r="B120" s="89" t="s">
        <v>6</v>
      </c>
      <c r="C120" s="89"/>
      <c r="D120" s="89"/>
      <c r="E120" s="89"/>
      <c r="F120" s="70"/>
      <c r="G120" s="90"/>
      <c r="H120" s="90"/>
    </row>
    <row r="121" spans="1:256" s="69" customFormat="1" x14ac:dyDescent="0.35">
      <c r="A121" s="20"/>
      <c r="B121" s="89" t="s">
        <v>101</v>
      </c>
      <c r="C121" s="89"/>
      <c r="D121" s="89"/>
      <c r="E121" s="89"/>
      <c r="F121" s="66">
        <v>1.6500000000000001E-2</v>
      </c>
      <c r="G121" s="90">
        <f>(I24+I73+J84+I103+I112)*F121</f>
        <v>81.010974198900541</v>
      </c>
      <c r="H121" s="90"/>
      <c r="I121" s="67" t="s">
        <v>102</v>
      </c>
    </row>
    <row r="122" spans="1:256" s="69" customFormat="1" x14ac:dyDescent="0.35">
      <c r="A122" s="20"/>
      <c r="B122" s="89" t="s">
        <v>103</v>
      </c>
      <c r="C122" s="89"/>
      <c r="D122" s="89"/>
      <c r="E122" s="89"/>
      <c r="F122" s="66">
        <v>7.5999999999999998E-2</v>
      </c>
      <c r="G122" s="90">
        <f>(I24+I73+J84+I103+I112)*F122</f>
        <v>373.14145691614789</v>
      </c>
      <c r="H122" s="90"/>
      <c r="I122" s="67" t="s">
        <v>102</v>
      </c>
    </row>
    <row r="123" spans="1:256" s="69" customFormat="1" x14ac:dyDescent="0.35">
      <c r="A123" s="20"/>
      <c r="B123" s="89" t="s">
        <v>104</v>
      </c>
      <c r="C123" s="89"/>
      <c r="D123" s="89"/>
      <c r="E123" s="89"/>
      <c r="F123" s="70"/>
      <c r="G123" s="90"/>
      <c r="H123" s="90"/>
    </row>
    <row r="124" spans="1:256" s="69" customFormat="1" x14ac:dyDescent="0.35">
      <c r="A124" s="20"/>
      <c r="B124" s="89" t="s">
        <v>122</v>
      </c>
      <c r="C124" s="89"/>
      <c r="D124" s="89"/>
      <c r="E124" s="89"/>
      <c r="F124" s="66">
        <v>0.05</v>
      </c>
      <c r="G124" s="90">
        <f>(I24+I73+J84+I103+I112)*F124</f>
        <v>245.4878006027289</v>
      </c>
      <c r="H124" s="90"/>
    </row>
    <row r="125" spans="1:256" s="69" customFormat="1" x14ac:dyDescent="0.35">
      <c r="A125" s="20"/>
      <c r="B125" s="89" t="s">
        <v>98</v>
      </c>
      <c r="C125" s="89"/>
      <c r="D125" s="89"/>
      <c r="E125" s="89"/>
      <c r="G125" s="90"/>
      <c r="H125" s="90"/>
    </row>
    <row r="126" spans="1:256" s="69" customFormat="1" x14ac:dyDescent="0.35">
      <c r="A126" s="84" t="s">
        <v>105</v>
      </c>
      <c r="B126" s="84"/>
      <c r="C126" s="84"/>
      <c r="D126" s="84"/>
      <c r="E126" s="84"/>
      <c r="F126" s="68">
        <f>SUM(F118:F124)</f>
        <v>0.27040000000000003</v>
      </c>
      <c r="G126" s="91">
        <f>SUM(G118:H124)</f>
        <v>1327.5980256595576</v>
      </c>
      <c r="H126" s="91"/>
    </row>
    <row r="127" spans="1:256" ht="15" customHeight="1" x14ac:dyDescent="0.35">
      <c r="A127" s="10"/>
      <c r="B127" s="10"/>
      <c r="C127" s="10"/>
      <c r="D127" s="10"/>
      <c r="E127" s="10"/>
      <c r="F127" s="10"/>
      <c r="G127" s="46"/>
      <c r="H127" s="46"/>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2" customFormat="1" ht="15.5" x14ac:dyDescent="0.3">
      <c r="A130" s="92" t="s">
        <v>106</v>
      </c>
      <c r="B130" s="93"/>
      <c r="C130" s="93"/>
      <c r="D130" s="93"/>
      <c r="E130" s="93"/>
      <c r="F130" s="93"/>
      <c r="G130" s="93"/>
      <c r="H130" s="93"/>
    </row>
    <row r="131" spans="1:12" s="52" customFormat="1" ht="13" x14ac:dyDescent="0.3">
      <c r="A131" s="94"/>
      <c r="B131" s="94"/>
      <c r="C131" s="94"/>
      <c r="D131" s="94"/>
      <c r="E131" s="94"/>
      <c r="F131" s="94"/>
      <c r="G131" s="94"/>
      <c r="H131" s="94"/>
      <c r="I131" s="94"/>
    </row>
    <row r="132" spans="1:12" customFormat="1" x14ac:dyDescent="0.35">
      <c r="A132" s="20"/>
      <c r="B132" s="84" t="s">
        <v>67</v>
      </c>
      <c r="C132" s="84"/>
      <c r="D132" s="84"/>
      <c r="E132" s="84"/>
      <c r="F132" s="84"/>
      <c r="G132" s="84"/>
      <c r="H132" s="20" t="s">
        <v>21</v>
      </c>
    </row>
    <row r="133" spans="1:12" customFormat="1" x14ac:dyDescent="0.35">
      <c r="A133" s="20" t="s">
        <v>14</v>
      </c>
      <c r="B133" s="85" t="s">
        <v>68</v>
      </c>
      <c r="C133" s="85"/>
      <c r="D133" s="85"/>
      <c r="E133" s="85"/>
      <c r="F133" s="85"/>
      <c r="G133" s="85"/>
      <c r="H133" s="72">
        <f>I24</f>
        <v>2322.9699999999998</v>
      </c>
    </row>
    <row r="134" spans="1:12" customFormat="1" x14ac:dyDescent="0.35">
      <c r="A134" s="20" t="s">
        <v>15</v>
      </c>
      <c r="B134" s="85" t="s">
        <v>107</v>
      </c>
      <c r="C134" s="85"/>
      <c r="D134" s="85"/>
      <c r="E134" s="85"/>
      <c r="F134" s="85"/>
      <c r="G134" s="85"/>
      <c r="H134" s="72">
        <f>I73</f>
        <v>2191.9039907280003</v>
      </c>
    </row>
    <row r="135" spans="1:12" customFormat="1" x14ac:dyDescent="0.35">
      <c r="A135" s="20" t="s">
        <v>29</v>
      </c>
      <c r="B135" s="85" t="s">
        <v>49</v>
      </c>
      <c r="C135" s="85"/>
      <c r="D135" s="85"/>
      <c r="E135" s="85"/>
      <c r="F135" s="85"/>
      <c r="G135" s="85"/>
      <c r="H135" s="72">
        <f>J84</f>
        <v>153.56483589777778</v>
      </c>
    </row>
    <row r="136" spans="1:12" customFormat="1" x14ac:dyDescent="0.35">
      <c r="A136" s="20" t="s">
        <v>32</v>
      </c>
      <c r="B136" s="88" t="s">
        <v>52</v>
      </c>
      <c r="C136" s="88"/>
      <c r="D136" s="88"/>
      <c r="E136" s="88"/>
      <c r="F136" s="88"/>
      <c r="G136" s="88"/>
      <c r="H136" s="72">
        <f>I103</f>
        <v>241.31718542879995</v>
      </c>
    </row>
    <row r="137" spans="1:12" customFormat="1" x14ac:dyDescent="0.35">
      <c r="A137" s="20" t="s">
        <v>8</v>
      </c>
      <c r="B137" s="85" t="s">
        <v>108</v>
      </c>
      <c r="C137" s="85"/>
      <c r="D137" s="85"/>
      <c r="E137" s="85"/>
      <c r="F137" s="85"/>
      <c r="G137" s="85"/>
      <c r="H137" s="83">
        <f>I112</f>
        <v>0</v>
      </c>
    </row>
    <row r="138" spans="1:12" customFormat="1" ht="13" customHeight="1" x14ac:dyDescent="0.35">
      <c r="A138" s="84" t="s">
        <v>109</v>
      </c>
      <c r="B138" s="84"/>
      <c r="C138" s="84"/>
      <c r="D138" s="84"/>
      <c r="E138" s="84"/>
      <c r="F138" s="84"/>
      <c r="G138" s="84"/>
      <c r="H138" s="73">
        <f>SUM(H133:H137)</f>
        <v>4909.7560120545777</v>
      </c>
    </row>
    <row r="139" spans="1:12" customFormat="1" x14ac:dyDescent="0.35">
      <c r="A139" s="20" t="s">
        <v>35</v>
      </c>
      <c r="B139" s="85" t="s">
        <v>110</v>
      </c>
      <c r="C139" s="85"/>
      <c r="D139" s="85"/>
      <c r="E139" s="85"/>
      <c r="F139" s="85"/>
      <c r="G139" s="85"/>
      <c r="H139" s="72">
        <f>G126</f>
        <v>1327.5980256595576</v>
      </c>
    </row>
    <row r="140" spans="1:12" customFormat="1" ht="13" customHeight="1" x14ac:dyDescent="0.35">
      <c r="A140" s="84" t="s">
        <v>111</v>
      </c>
      <c r="B140" s="84"/>
      <c r="C140" s="84"/>
      <c r="D140" s="84"/>
      <c r="E140" s="84"/>
      <c r="F140" s="84"/>
      <c r="G140" s="84"/>
      <c r="H140" s="74">
        <f>H138+H139</f>
        <v>6237.3540377141353</v>
      </c>
    </row>
    <row r="141" spans="1:12" s="52" customFormat="1" ht="13" customHeight="1" x14ac:dyDescent="0.3">
      <c r="A141" s="86" t="s">
        <v>112</v>
      </c>
      <c r="B141" s="86"/>
      <c r="C141" s="86"/>
      <c r="D141" s="86"/>
      <c r="E141" s="86"/>
      <c r="F141" s="86"/>
      <c r="G141" s="86"/>
      <c r="H141" s="75">
        <f>12*H140</f>
        <v>74848.24845256962</v>
      </c>
    </row>
    <row r="142" spans="1:12" s="71" customFormat="1" ht="15" customHeight="1" x14ac:dyDescent="0.3">
      <c r="A142" s="87" t="s">
        <v>113</v>
      </c>
      <c r="B142" s="87"/>
      <c r="C142" s="87"/>
      <c r="D142" s="87"/>
      <c r="E142" s="87"/>
      <c r="F142" s="87"/>
      <c r="G142" s="87"/>
      <c r="H142" s="87"/>
    </row>
    <row r="143" spans="1:12" s="71" customFormat="1" ht="121" customHeight="1" x14ac:dyDescent="0.3">
      <c r="A143" s="88" t="s">
        <v>114</v>
      </c>
      <c r="B143" s="88"/>
      <c r="C143" s="88"/>
      <c r="D143" s="88"/>
      <c r="E143" s="88"/>
      <c r="F143" s="88"/>
      <c r="G143" s="88"/>
      <c r="H143" s="88"/>
    </row>
    <row r="144" spans="1:12" x14ac:dyDescent="0.35">
      <c r="A144" s="27"/>
      <c r="B144" s="27"/>
      <c r="C144" s="27"/>
      <c r="D144" s="27"/>
      <c r="E144" s="27"/>
      <c r="F144" s="27"/>
      <c r="G144" s="27"/>
      <c r="H144" s="27"/>
    </row>
  </sheetData>
  <mergeCells count="141">
    <mergeCell ref="A141:G141"/>
    <mergeCell ref="A143:H143"/>
    <mergeCell ref="A142:H142"/>
    <mergeCell ref="A3:I3"/>
    <mergeCell ref="A4:I4"/>
    <mergeCell ref="A5:I5"/>
    <mergeCell ref="A6:I6"/>
    <mergeCell ref="A8:I8"/>
    <mergeCell ref="A9:I9"/>
    <mergeCell ref="B16:F16"/>
    <mergeCell ref="G16:I16"/>
    <mergeCell ref="B17:F17"/>
    <mergeCell ref="G17:I17"/>
    <mergeCell ref="A20:I20"/>
    <mergeCell ref="B21:G21"/>
    <mergeCell ref="A10:I10"/>
    <mergeCell ref="A13:I13"/>
    <mergeCell ref="B14:F14"/>
    <mergeCell ref="G14:I14"/>
    <mergeCell ref="B15:F15"/>
    <mergeCell ref="A130:H130"/>
    <mergeCell ref="A115:H115"/>
    <mergeCell ref="G126:H126"/>
    <mergeCell ref="A131:I131"/>
    <mergeCell ref="J1:J17"/>
    <mergeCell ref="A18:J19"/>
    <mergeCell ref="A26:J27"/>
    <mergeCell ref="A35:J36"/>
    <mergeCell ref="A11:I12"/>
    <mergeCell ref="B137:G137"/>
    <mergeCell ref="A138:G138"/>
    <mergeCell ref="B139:G139"/>
    <mergeCell ref="A140:G140"/>
    <mergeCell ref="B132:G132"/>
    <mergeCell ref="B133:G133"/>
    <mergeCell ref="B134:G134"/>
    <mergeCell ref="B135:G135"/>
    <mergeCell ref="B136:G136"/>
    <mergeCell ref="B122:E122"/>
    <mergeCell ref="B123:E123"/>
    <mergeCell ref="B124:E124"/>
    <mergeCell ref="B125:E125"/>
    <mergeCell ref="A126:E126"/>
    <mergeCell ref="G122:H122"/>
    <mergeCell ref="G123:H123"/>
    <mergeCell ref="G124:H124"/>
    <mergeCell ref="G125:H125"/>
    <mergeCell ref="G15:I15"/>
    <mergeCell ref="B30:H30"/>
    <mergeCell ref="B31:G31"/>
    <mergeCell ref="B32:G32"/>
    <mergeCell ref="A34:I34"/>
    <mergeCell ref="A37:I37"/>
    <mergeCell ref="B22:H22"/>
    <mergeCell ref="B23:G23"/>
    <mergeCell ref="A24:H24"/>
    <mergeCell ref="A25:I25"/>
    <mergeCell ref="A28:I28"/>
    <mergeCell ref="A29:I29"/>
    <mergeCell ref="A33:G33"/>
    <mergeCell ref="B44:G44"/>
    <mergeCell ref="B45:G45"/>
    <mergeCell ref="B47:G47"/>
    <mergeCell ref="A48:G48"/>
    <mergeCell ref="A49:I49"/>
    <mergeCell ref="A52:I52"/>
    <mergeCell ref="B38:G38"/>
    <mergeCell ref="B39:G39"/>
    <mergeCell ref="B40:G40"/>
    <mergeCell ref="B41:C41"/>
    <mergeCell ref="B42:G42"/>
    <mergeCell ref="B43:G43"/>
    <mergeCell ref="A46:G46"/>
    <mergeCell ref="A50:J51"/>
    <mergeCell ref="B59:H59"/>
    <mergeCell ref="B60:G60"/>
    <mergeCell ref="B61:G61"/>
    <mergeCell ref="B62:G62"/>
    <mergeCell ref="B63:H63"/>
    <mergeCell ref="B53:H53"/>
    <mergeCell ref="B54:H54"/>
    <mergeCell ref="B55:G55"/>
    <mergeCell ref="B56:G56"/>
    <mergeCell ref="B57:G57"/>
    <mergeCell ref="B58:G58"/>
    <mergeCell ref="B80:H80"/>
    <mergeCell ref="B81:H81"/>
    <mergeCell ref="B70:H70"/>
    <mergeCell ref="B71:H71"/>
    <mergeCell ref="B72:H72"/>
    <mergeCell ref="A73:H73"/>
    <mergeCell ref="B64:H64"/>
    <mergeCell ref="A65:I65"/>
    <mergeCell ref="A68:I68"/>
    <mergeCell ref="B69:H69"/>
    <mergeCell ref="A76:J76"/>
    <mergeCell ref="B77:H77"/>
    <mergeCell ref="B78:H78"/>
    <mergeCell ref="B79:H79"/>
    <mergeCell ref="A66:J67"/>
    <mergeCell ref="A74:K75"/>
    <mergeCell ref="B82:H82"/>
    <mergeCell ref="B83:H83"/>
    <mergeCell ref="B84:H84"/>
    <mergeCell ref="B93:H93"/>
    <mergeCell ref="B94:H94"/>
    <mergeCell ref="B95:H95"/>
    <mergeCell ref="B89:H89"/>
    <mergeCell ref="B90:H90"/>
    <mergeCell ref="B91:H91"/>
    <mergeCell ref="B92:H92"/>
    <mergeCell ref="A88:J88"/>
    <mergeCell ref="A87:J87"/>
    <mergeCell ref="B118:E118"/>
    <mergeCell ref="B119:E119"/>
    <mergeCell ref="B120:E120"/>
    <mergeCell ref="B121:E121"/>
    <mergeCell ref="G117:H117"/>
    <mergeCell ref="G118:H118"/>
    <mergeCell ref="G119:H119"/>
    <mergeCell ref="G120:H120"/>
    <mergeCell ref="G121:H121"/>
    <mergeCell ref="A97:K98"/>
    <mergeCell ref="A104:J105"/>
    <mergeCell ref="A113:J114"/>
    <mergeCell ref="A85:J86"/>
    <mergeCell ref="A116:J116"/>
    <mergeCell ref="B110:H110"/>
    <mergeCell ref="B111:H111"/>
    <mergeCell ref="A112:H112"/>
    <mergeCell ref="B117:E117"/>
    <mergeCell ref="A103:H103"/>
    <mergeCell ref="A106:I106"/>
    <mergeCell ref="B107:H107"/>
    <mergeCell ref="B108:H108"/>
    <mergeCell ref="B109:H109"/>
    <mergeCell ref="A99:I99"/>
    <mergeCell ref="B100:H100"/>
    <mergeCell ref="B101:H101"/>
    <mergeCell ref="B102:H102"/>
    <mergeCell ref="B96:H96"/>
  </mergeCells>
  <pageMargins left="0.511811024" right="0.511811024" top="0.78740157499999996" bottom="0.78740157499999996" header="0.31496062000000002" footer="0.31496062000000002"/>
  <pageSetup paperSize="9"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B911C4770B81342BEB798D831453045" ma:contentTypeVersion="6" ma:contentTypeDescription="Create a new document." ma:contentTypeScope="" ma:versionID="fa8b3d04140e8a7cf378c07d90c58b77">
  <xsd:schema xmlns:xsd="http://www.w3.org/2001/XMLSchema" xmlns:xs="http://www.w3.org/2001/XMLSchema" xmlns:p="http://schemas.microsoft.com/office/2006/metadata/properties" xmlns:ns3="d59026d4-742b-4a57-97e5-8193f6ca8c08" xmlns:ns4="daec6743-c973-404e-a323-100dd5ff9e59" targetNamespace="http://schemas.microsoft.com/office/2006/metadata/properties" ma:root="true" ma:fieldsID="291c57920a00c90c80f050ead5dfa64f" ns3:_="" ns4:_="">
    <xsd:import namespace="d59026d4-742b-4a57-97e5-8193f6ca8c08"/>
    <xsd:import namespace="daec6743-c973-404e-a323-100dd5ff9e59"/>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9026d4-742b-4a57-97e5-8193f6ca8c0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aec6743-c973-404e-a323-100dd5ff9e5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daec6743-c973-404e-a323-100dd5ff9e59" xsi:nil="true"/>
  </documentManagement>
</p:properties>
</file>

<file path=customXml/itemProps1.xml><?xml version="1.0" encoding="utf-8"?>
<ds:datastoreItem xmlns:ds="http://schemas.openxmlformats.org/officeDocument/2006/customXml" ds:itemID="{50317810-3DD1-49DE-ACB4-BC011227C9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9026d4-742b-4a57-97e5-8193f6ca8c08"/>
    <ds:schemaRef ds:uri="daec6743-c973-404e-a323-100dd5ff9e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ECCD510-2A20-498F-B11F-8B2300DBBCA6}">
  <ds:schemaRefs>
    <ds:schemaRef ds:uri="http://schemas.microsoft.com/sharepoint/v3/contenttype/forms"/>
  </ds:schemaRefs>
</ds:datastoreItem>
</file>

<file path=customXml/itemProps3.xml><?xml version="1.0" encoding="utf-8"?>
<ds:datastoreItem xmlns:ds="http://schemas.openxmlformats.org/officeDocument/2006/customXml" ds:itemID="{D2303D5E-E547-444F-9856-02903E6E79DE}">
  <ds:schemaRefs>
    <ds:schemaRef ds:uri="http://www.w3.org/XML/1998/namespace"/>
    <ds:schemaRef ds:uri="daec6743-c973-404e-a323-100dd5ff9e59"/>
    <ds:schemaRef ds:uri="http://purl.org/dc/terms/"/>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d59026d4-742b-4a57-97e5-8193f6ca8c08"/>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TEC. ED. DF</vt:lpstr>
      <vt:lpstr>TEC. CONT DF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vitor figueiredo</dc:creator>
  <cp:lastModifiedBy>Eliezer Gentil de Souza</cp:lastModifiedBy>
  <cp:lastPrinted>2023-03-14T15:12:16Z</cp:lastPrinted>
  <dcterms:created xsi:type="dcterms:W3CDTF">2023-03-10T19:46:25Z</dcterms:created>
  <dcterms:modified xsi:type="dcterms:W3CDTF">2024-05-14T13:30:12Z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0x0101004B911C4770B81342BEB798D831453045</vt:lpwstr>
  </property>
</Properties>
</file>